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BY\Desktop\INGENIERÍA EN ADMINISTRACIÓN\Semestre Ago-Dic 2024 GCP\Capital humano II (Ago-Dic 2024) Mixto\"/>
    </mc:Choice>
  </mc:AlternateContent>
  <bookViews>
    <workbookView xWindow="0" yWindow="0" windowWidth="20430" windowHeight="8880"/>
  </bookViews>
  <sheets>
    <sheet name="Cuotas al IMSS" sheetId="1" r:id="rId1"/>
  </sheets>
  <externalReferences>
    <externalReference r:id="rId2"/>
  </externalReferences>
  <definedNames>
    <definedName name="ISR">#REF!</definedName>
    <definedName name="RangoEmpleado">#REF!</definedName>
    <definedName name="SUBSIDIO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3" i="1" l="1"/>
  <c r="C82" i="1"/>
  <c r="C81" i="1"/>
  <c r="C80" i="1"/>
  <c r="C84" i="1" s="1"/>
  <c r="C67" i="1"/>
  <c r="C66" i="1"/>
  <c r="C68" i="1" s="1"/>
  <c r="D50" i="1"/>
  <c r="D56" i="1" s="1"/>
  <c r="C50" i="1"/>
  <c r="C56" i="1" s="1"/>
  <c r="D49" i="1"/>
  <c r="D55" i="1" s="1"/>
  <c r="C39" i="1"/>
  <c r="C38" i="1"/>
  <c r="C43" i="1" s="1"/>
  <c r="C49" i="1" s="1"/>
  <c r="C30" i="1"/>
  <c r="D30" i="1" s="1"/>
  <c r="F30" i="1" s="1"/>
  <c r="C29" i="1"/>
  <c r="D29" i="1" s="1"/>
  <c r="F29" i="1" s="1"/>
  <c r="C22" i="1"/>
  <c r="C21" i="1"/>
  <c r="C23" i="1" s="1"/>
  <c r="C15" i="1"/>
  <c r="C14" i="1"/>
  <c r="C16" i="1" s="1"/>
  <c r="C55" i="1" l="1"/>
  <c r="C54" i="1"/>
  <c r="C53" i="1"/>
  <c r="C51" i="1"/>
  <c r="C52" i="1" s="1"/>
  <c r="D51" i="1"/>
  <c r="D52" i="1" s="1"/>
  <c r="D57" i="1" s="1"/>
  <c r="D53" i="1"/>
  <c r="D54" i="1"/>
  <c r="C57" i="1" l="1"/>
</calcChain>
</file>

<file path=xl/sharedStrings.xml><?xml version="1.0" encoding="utf-8"?>
<sst xmlns="http://schemas.openxmlformats.org/spreadsheetml/2006/main" count="111" uniqueCount="76">
  <si>
    <t xml:space="preserve"> </t>
  </si>
  <si>
    <t>Leonardo León Mejía</t>
  </si>
  <si>
    <t>Concepto</t>
  </si>
  <si>
    <t>Operaciones</t>
  </si>
  <si>
    <t>Importe</t>
  </si>
  <si>
    <t>Fundamento legal</t>
  </si>
  <si>
    <t>Cuota diaria</t>
  </si>
  <si>
    <t>$10000/ 30 días</t>
  </si>
  <si>
    <t>LSS, art. 29, fracción II</t>
  </si>
  <si>
    <t>+ Prima vacacional</t>
  </si>
  <si>
    <t>($333.33× 12 días × 25 %) / 365 días</t>
  </si>
  <si>
    <t>LFT, art. 76 y 80</t>
  </si>
  <si>
    <t>+ Aguinaldo</t>
  </si>
  <si>
    <t>($333.33 ×15 días) / 365 días</t>
  </si>
  <si>
    <t>LFT, art. 87</t>
  </si>
  <si>
    <t>Igual al salario base de cotización</t>
  </si>
  <si>
    <t>María López Arias</t>
  </si>
  <si>
    <t>$9,800.00/ 30 días</t>
  </si>
  <si>
    <t>($326.673× 8 días × 25 %) / 365 días</t>
  </si>
  <si>
    <t>($326.67.33 ×15 días) / 365 días</t>
  </si>
  <si>
    <t>Integración del salario base de cotización de un trabajador en su septimo año de servicio, con una percepción fija de $10 000.00 mensuales, prestaciones de ley, y con las siguientes percepciones variables de los dos meses anteriores (Ley del Seguro Social, art. 30 fracción III):</t>
  </si>
  <si>
    <t>Noviembre</t>
  </si>
  <si>
    <t>Diciembre</t>
  </si>
  <si>
    <t>Suma</t>
  </si>
  <si>
    <t>Entre días del bimestre</t>
  </si>
  <si>
    <t>Porción diaria</t>
  </si>
  <si>
    <t>Bono de puntualidad</t>
  </si>
  <si>
    <t>Vales de línea Blanca</t>
  </si>
  <si>
    <t>Tabla 2. Ejemplo 1 de percepciones bimestrales variables de un trabajador</t>
  </si>
  <si>
    <t>*Se compara con el 10 % del SBC actual para determinar si se integra. Suponiendo que el SBC actual es de $ 349.77: el 10 % es igual a $34.97; $ 4.10 y 5.33 es menor a $34.97, por lo tanto, no se integra al SBC (Ley del Seguro Social, art. 27, fracción VII).</t>
  </si>
  <si>
    <t>+ Bono de puntualidad</t>
  </si>
  <si>
    <t>LSS, art. 30 fracción III</t>
  </si>
  <si>
    <t>+ Vales de línea blanca</t>
  </si>
  <si>
    <t>Salario base de cotización</t>
  </si>
  <si>
    <t>Tabla 3. Ejemplo 1 de cálculo de SBC con percepciones variables y prestaciones de ley</t>
  </si>
  <si>
    <t>Una vez obtenido el salario base de cotización (SBC), se tiene que determinar la cuota obrera del IMSS; por lo que aplicamos a los importes obtenidos los porcentajes de la siguiente tabla:</t>
  </si>
  <si>
    <t>Cuota obrera del IMSS</t>
  </si>
  <si>
    <t>UMA 2023</t>
  </si>
  <si>
    <t>Leonardo León Mejia          S.D.I. 349.77</t>
  </si>
  <si>
    <t>María López Arias         S.D.I. 341.88</t>
  </si>
  <si>
    <t>Salario quincenal integrado</t>
  </si>
  <si>
    <t>3 UMA</t>
  </si>
  <si>
    <t>Excedente de 3 UMA</t>
  </si>
  <si>
    <t>0.40 % de excedente de 3 UMA</t>
  </si>
  <si>
    <t>Cuota adicional de pensionados (0.375 % SBC)</t>
  </si>
  <si>
    <t>Prestaciones en dinero (0.25 % SBC)</t>
  </si>
  <si>
    <t>Invalidez y vida (0.625 % SBC)</t>
  </si>
  <si>
    <t>Cesantía y vejez (1 125 % SBC)</t>
  </si>
  <si>
    <t>Monto cuota del IMSS</t>
  </si>
  <si>
    <t>Tabla 8. Ejemplo de cálculo de cuotas obreras para el SBC quincenal de dos trabajadores</t>
  </si>
  <si>
    <t>La referencia en la tabla de las cuotas del IMSS indica que se aplicará el porcentaje de 0.40 % sobre la diferencia del SBC y 3 UMA; esto es:</t>
  </si>
  <si>
    <t>SBC=$209.03</t>
  </si>
  <si>
    <t>SBC quincenal</t>
  </si>
  <si>
    <t>$209.03 × 15 = (días del período del pago de la nómina)</t>
  </si>
  <si>
    <t>- 3 UMA</t>
  </si>
  <si>
    <t>$89.62 × 3=</t>
  </si>
  <si>
    <t>= excedente de 3 UMA</t>
  </si>
  <si>
    <t>$3 135.45 - $3 397.05=</t>
  </si>
  <si>
    <t>0.40 % de enfermedad y maternidad</t>
  </si>
  <si>
    <t>No se le aplica el porcentaje de enfermedad y maternidad (en especie) del 0.40 %, ya que el importe de 3 UMA es mayor al SBC.</t>
  </si>
  <si>
    <t>Ejemplo de cálculo de cuota de enfermedades y maternidad para un trabajador</t>
  </si>
  <si>
    <t>En el caso de que la diferencia sea positiva, se le aplica el 0.40 %, como es el caso del trabajador 1 y 2</t>
  </si>
  <si>
    <t>…..del período quincenal por cada uno de los porcentajes, como se muestra a continuación:</t>
  </si>
  <si>
    <t>Pensionados</t>
  </si>
  <si>
    <t>$3 135.45 × 0.375 %</t>
  </si>
  <si>
    <t>Enfermedad y maternidad en dinero</t>
  </si>
  <si>
    <t>$3 135.45 × 0.25 %</t>
  </si>
  <si>
    <t>Invalidez y vida</t>
  </si>
  <si>
    <t>$3 135.45 × 0.625 %</t>
  </si>
  <si>
    <t>Cesantía y vejez</t>
  </si>
  <si>
    <t>$3 135.45 × 1.125 %</t>
  </si>
  <si>
    <t>. Ejemplo de cálculo de cuotas obreras para un trabajador</t>
  </si>
  <si>
    <t>...a y b para obtener el total de la cuota obrera del IMSS.</t>
  </si>
  <si>
    <t>Inciso a)</t>
  </si>
  <si>
    <t>Inciso b)</t>
  </si>
  <si>
    <t>Ejemplo de cálculo de cuota obrera del IMSS para un trabajador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</si>
</sst>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;[Red]\-&quot;$&quot;#,##0.00"/>
  </numFmts>
  <fonts count="16" x14ac:knownFonts="1">
    <font>
      <sz val="11"/>
      <color theme="1"/>
      <name val="Calibri"/>
      <family val="2"/>
      <scheme val="minor"/>
    </font>
    <font>
      <sz val="12.1"/>
      <name val="Arial"/>
      <family val="2"/>
    </font>
    <font>
      <sz val="11"/>
      <name val="Arial"/>
      <family val="2"/>
    </font>
    <font>
      <sz val="12.1"/>
      <color theme="1"/>
      <name val="Arial"/>
      <family val="2"/>
    </font>
    <font>
      <sz val="11"/>
      <name val="Calibri"/>
      <family val="2"/>
      <scheme val="minor"/>
    </font>
    <font>
      <sz val="12.1"/>
      <color rgb="FF666666"/>
      <name val="Arial"/>
      <family val="2"/>
    </font>
    <font>
      <sz val="23"/>
      <color rgb="FF995914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.1"/>
      <name val="Arial"/>
      <family val="2"/>
    </font>
    <font>
      <sz val="9"/>
      <name val="Arial"/>
      <family val="2"/>
    </font>
    <font>
      <b/>
      <sz val="10"/>
      <color theme="1"/>
      <name val="Arial"/>
      <family val="2"/>
    </font>
    <font>
      <sz val="12.1"/>
      <color rgb="FF808080"/>
      <name val="Arial"/>
      <family val="2"/>
    </font>
    <font>
      <b/>
      <sz val="12.1"/>
      <color rgb="FF80808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thick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/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/>
      <right style="medium">
        <color rgb="FFDDDDDD"/>
      </right>
      <top/>
      <bottom style="medium">
        <color rgb="FFDDDDDD"/>
      </bottom>
      <diagonal/>
    </border>
    <border>
      <left/>
      <right/>
      <top style="medium">
        <color rgb="FFDDDDDD"/>
      </top>
      <bottom/>
      <diagonal/>
    </border>
    <border>
      <left style="medium">
        <color rgb="FFDDDDDD"/>
      </left>
      <right/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2" fillId="2" borderId="1" xfId="0" applyFont="1" applyFill="1" applyBorder="1" applyAlignment="1">
      <alignment vertical="top" wrapText="1"/>
    </xf>
    <xf numFmtId="0" fontId="1" fillId="2" borderId="2" xfId="0" applyFont="1" applyFill="1" applyBorder="1" applyAlignment="1">
      <alignment vertical="top" wrapText="1"/>
    </xf>
    <xf numFmtId="4" fontId="1" fillId="2" borderId="2" xfId="0" applyNumberFormat="1" applyFont="1" applyFill="1" applyBorder="1" applyAlignment="1">
      <alignment vertical="top" wrapText="1"/>
    </xf>
    <xf numFmtId="0" fontId="1" fillId="3" borderId="3" xfId="0" applyFont="1" applyFill="1" applyBorder="1" applyAlignment="1">
      <alignment vertical="top" wrapText="1"/>
    </xf>
    <xf numFmtId="0" fontId="1" fillId="3" borderId="4" xfId="0" applyFont="1" applyFill="1" applyBorder="1" applyAlignment="1">
      <alignment vertical="top" wrapText="1"/>
    </xf>
    <xf numFmtId="4" fontId="1" fillId="3" borderId="2" xfId="0" applyNumberFormat="1" applyFont="1" applyFill="1" applyBorder="1" applyAlignment="1">
      <alignment vertical="top" wrapText="1"/>
    </xf>
    <xf numFmtId="0" fontId="2" fillId="2" borderId="5" xfId="0" applyFont="1" applyFill="1" applyBorder="1"/>
    <xf numFmtId="4" fontId="2" fillId="0" borderId="0" xfId="0" applyNumberFormat="1" applyFont="1"/>
    <xf numFmtId="0" fontId="1" fillId="0" borderId="0" xfId="0" applyFont="1" applyAlignment="1">
      <alignment vertical="center" wrapText="1"/>
    </xf>
    <xf numFmtId="8" fontId="1" fillId="2" borderId="2" xfId="0" applyNumberFormat="1" applyFont="1" applyFill="1" applyBorder="1" applyAlignment="1">
      <alignment vertical="top" wrapText="1"/>
    </xf>
    <xf numFmtId="0" fontId="3" fillId="4" borderId="6" xfId="0" applyFont="1" applyFill="1" applyBorder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49" fontId="1" fillId="2" borderId="2" xfId="0" applyNumberFormat="1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0" fontId="1" fillId="2" borderId="5" xfId="0" applyFont="1" applyFill="1" applyBorder="1" applyAlignment="1">
      <alignment vertical="top" wrapText="1"/>
    </xf>
    <xf numFmtId="0" fontId="1" fillId="4" borderId="3" xfId="0" applyFont="1" applyFill="1" applyBorder="1" applyAlignment="1">
      <alignment vertical="top" wrapText="1"/>
    </xf>
    <xf numFmtId="0" fontId="1" fillId="4" borderId="4" xfId="0" applyFont="1" applyFill="1" applyBorder="1" applyAlignment="1">
      <alignment vertical="top" wrapText="1"/>
    </xf>
    <xf numFmtId="4" fontId="1" fillId="4" borderId="2" xfId="0" applyNumberFormat="1" applyFont="1" applyFill="1" applyBorder="1" applyAlignment="1">
      <alignment vertical="top" wrapText="1"/>
    </xf>
    <xf numFmtId="0" fontId="4" fillId="2" borderId="5" xfId="0" applyFont="1" applyFill="1" applyBorder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 indent="1"/>
    </xf>
    <xf numFmtId="8" fontId="0" fillId="0" borderId="0" xfId="0" applyNumberFormat="1"/>
    <xf numFmtId="0" fontId="7" fillId="0" borderId="1" xfId="0" applyFont="1" applyBorder="1" applyAlignment="1">
      <alignment vertical="top" wrapText="1"/>
    </xf>
    <xf numFmtId="0" fontId="7" fillId="0" borderId="0" xfId="0" applyFont="1"/>
    <xf numFmtId="0" fontId="8" fillId="0" borderId="1" xfId="0" applyFont="1" applyFill="1" applyBorder="1" applyAlignment="1">
      <alignment vertical="top" wrapText="1"/>
    </xf>
    <xf numFmtId="0" fontId="8" fillId="0" borderId="7" xfId="0" applyFont="1" applyFill="1" applyBorder="1" applyAlignment="1">
      <alignment vertical="top" wrapText="1"/>
    </xf>
    <xf numFmtId="0" fontId="9" fillId="0" borderId="2" xfId="0" applyFont="1" applyBorder="1" applyAlignment="1">
      <alignment vertical="top" wrapText="1"/>
    </xf>
    <xf numFmtId="4" fontId="9" fillId="4" borderId="2" xfId="0" applyNumberFormat="1" applyFont="1" applyFill="1" applyBorder="1" applyAlignment="1">
      <alignment vertical="top" wrapText="1"/>
    </xf>
    <xf numFmtId="0" fontId="1" fillId="0" borderId="2" xfId="0" applyFont="1" applyFill="1" applyBorder="1" applyAlignment="1">
      <alignment vertical="top" wrapText="1"/>
    </xf>
    <xf numFmtId="4" fontId="9" fillId="0" borderId="2" xfId="0" applyNumberFormat="1" applyFont="1" applyBorder="1" applyAlignment="1">
      <alignment vertical="top" wrapText="1"/>
    </xf>
    <xf numFmtId="4" fontId="9" fillId="0" borderId="2" xfId="0" applyNumberFormat="1" applyFont="1" applyBorder="1" applyAlignment="1">
      <alignment horizontal="right" vertical="top" wrapText="1"/>
    </xf>
    <xf numFmtId="8" fontId="1" fillId="0" borderId="2" xfId="0" applyNumberFormat="1" applyFont="1" applyFill="1" applyBorder="1" applyAlignment="1">
      <alignment vertical="top" wrapText="1"/>
    </xf>
    <xf numFmtId="0" fontId="10" fillId="0" borderId="2" xfId="0" applyFont="1" applyBorder="1" applyAlignment="1">
      <alignment vertical="top" wrapText="1"/>
    </xf>
    <xf numFmtId="4" fontId="10" fillId="0" borderId="2" xfId="0" applyNumberFormat="1" applyFont="1" applyBorder="1" applyAlignment="1">
      <alignment horizontal="right" vertical="top" wrapText="1"/>
    </xf>
    <xf numFmtId="8" fontId="11" fillId="0" borderId="2" xfId="0" applyNumberFormat="1" applyFont="1" applyFill="1" applyBorder="1" applyAlignment="1">
      <alignment vertical="top" wrapText="1"/>
    </xf>
    <xf numFmtId="0" fontId="12" fillId="0" borderId="6" xfId="0" applyFont="1" applyBorder="1" applyAlignment="1">
      <alignment horizontal="center" vertical="center" wrapText="1"/>
    </xf>
    <xf numFmtId="0" fontId="7" fillId="6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4" borderId="0" xfId="0" applyFont="1" applyFill="1" applyAlignment="1">
      <alignment horizontal="justify" vertical="center" wrapText="1"/>
    </xf>
    <xf numFmtId="0" fontId="5" fillId="0" borderId="0" xfId="0" applyFont="1"/>
    <xf numFmtId="0" fontId="7" fillId="2" borderId="1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left" vertical="top" wrapText="1"/>
    </xf>
    <xf numFmtId="4" fontId="7" fillId="2" borderId="2" xfId="0" applyNumberFormat="1" applyFont="1" applyFill="1" applyBorder="1" applyAlignment="1">
      <alignment horizontal="right" vertical="top" wrapText="1"/>
    </xf>
    <xf numFmtId="4" fontId="7" fillId="0" borderId="2" xfId="0" applyNumberFormat="1" applyFont="1" applyBorder="1" applyAlignment="1">
      <alignment horizontal="right" vertical="top" wrapText="1"/>
    </xf>
    <xf numFmtId="0" fontId="5" fillId="4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7" fillId="2" borderId="1" xfId="0" applyFont="1" applyFill="1" applyBorder="1" applyAlignment="1">
      <alignment vertical="top" wrapText="1"/>
    </xf>
    <xf numFmtId="0" fontId="7" fillId="2" borderId="2" xfId="0" applyFont="1" applyFill="1" applyBorder="1" applyAlignment="1">
      <alignment vertical="top" wrapText="1"/>
    </xf>
    <xf numFmtId="8" fontId="7" fillId="2" borderId="2" xfId="0" applyNumberFormat="1" applyFont="1" applyFill="1" applyBorder="1" applyAlignment="1">
      <alignment vertical="top" wrapText="1"/>
    </xf>
    <xf numFmtId="0" fontId="13" fillId="2" borderId="2" xfId="0" applyFont="1" applyFill="1" applyBorder="1" applyAlignment="1">
      <alignment vertical="top" wrapText="1"/>
    </xf>
    <xf numFmtId="8" fontId="13" fillId="2" borderId="2" xfId="0" applyNumberFormat="1" applyFont="1" applyFill="1" applyBorder="1" applyAlignment="1">
      <alignment vertical="top" wrapText="1"/>
    </xf>
    <xf numFmtId="0" fontId="7" fillId="2" borderId="0" xfId="0" applyFont="1" applyFill="1" applyBorder="1" applyAlignment="1">
      <alignment vertical="top" wrapText="1"/>
    </xf>
    <xf numFmtId="0" fontId="13" fillId="2" borderId="0" xfId="0" applyFont="1" applyFill="1" applyBorder="1" applyAlignment="1">
      <alignment vertical="top" wrapText="1"/>
    </xf>
    <xf numFmtId="8" fontId="13" fillId="2" borderId="0" xfId="0" applyNumberFormat="1" applyFont="1" applyFill="1" applyBorder="1" applyAlignment="1">
      <alignment vertical="top" wrapText="1"/>
    </xf>
    <xf numFmtId="0" fontId="14" fillId="2" borderId="2" xfId="0" applyFont="1" applyFill="1" applyBorder="1" applyAlignment="1">
      <alignment vertical="top" wrapText="1"/>
    </xf>
    <xf numFmtId="8" fontId="14" fillId="2" borderId="2" xfId="0" applyNumberFormat="1" applyFont="1" applyFill="1" applyBorder="1" applyAlignment="1">
      <alignment vertical="top" wrapText="1"/>
    </xf>
    <xf numFmtId="8" fontId="15" fillId="2" borderId="2" xfId="0" applyNumberFormat="1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997403</xdr:colOff>
      <xdr:row>9</xdr:row>
      <xdr:rowOff>112408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960178" cy="5236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ABY/Desktop/INGENIER&#205;A%20EN%20ADMINISTRACI&#211;N/Capital%20humano%20II/Capital%20humano%20II%20(Ago-Dic%202022)/Elaboraci&#243;n%20de%20nomi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entivos"/>
      <sheetName val="Nomina"/>
      <sheetName val="Nomina Ordinaria 23"/>
      <sheetName val="AGUINALDO"/>
      <sheetName val="VACACIONES"/>
      <sheetName val="TABLAS"/>
      <sheetName val="Base gravable N.O."/>
      <sheetName val="Hoja1"/>
      <sheetName val="Finiquito"/>
      <sheetName val="Nomina Extr. finiquito 02"/>
      <sheetName val="BASE GRAVABLE ISR FINIQUITO"/>
      <sheetName val="Nomina Extraordinaria 03"/>
      <sheetName val="BASE GRAVABLE ISR Extr. 3"/>
      <sheetName val="Cuotas al IMSS"/>
      <sheetName val="LIQUIDACIÓN"/>
      <sheetName val="FORMATO DE LIQUIDACIÓN"/>
    </sheetNames>
    <sheetDataSet>
      <sheetData sheetId="0">
        <row r="4">
          <cell r="H4">
            <v>250</v>
          </cell>
          <cell r="I4">
            <v>325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FF"/>
  </sheetPr>
  <dimension ref="A1:H93"/>
  <sheetViews>
    <sheetView tabSelected="1" zoomScale="98" zoomScaleNormal="98" workbookViewId="0">
      <selection sqref="A1:H1"/>
    </sheetView>
  </sheetViews>
  <sheetFormatPr baseColWidth="10" defaultRowHeight="15" x14ac:dyDescent="0.25"/>
  <cols>
    <col min="1" max="1" width="42.85546875" customWidth="1"/>
    <col min="2" max="2" width="27.28515625" customWidth="1"/>
    <col min="3" max="3" width="34.28515625" customWidth="1"/>
    <col min="4" max="4" width="24.7109375" customWidth="1"/>
    <col min="5" max="5" width="15.7109375" customWidth="1"/>
    <col min="6" max="6" width="14.42578125" customWidth="1"/>
    <col min="8" max="8" width="24.28515625" customWidth="1"/>
  </cols>
  <sheetData>
    <row r="1" spans="1:8" ht="36.75" customHeight="1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ht="49.5" customHeight="1" x14ac:dyDescent="0.25">
      <c r="A2" s="2"/>
      <c r="B2" s="2"/>
      <c r="C2" s="2"/>
      <c r="D2" s="2"/>
      <c r="E2" s="2"/>
      <c r="F2" s="2"/>
      <c r="G2" s="2"/>
      <c r="H2" s="2"/>
    </row>
    <row r="3" spans="1:8" ht="49.5" customHeight="1" x14ac:dyDescent="0.25">
      <c r="A3" s="2"/>
      <c r="B3" s="2"/>
      <c r="C3" s="2"/>
      <c r="D3" s="2"/>
      <c r="E3" s="2"/>
      <c r="F3" s="2"/>
      <c r="G3" s="2"/>
      <c r="H3" s="2"/>
    </row>
    <row r="4" spans="1:8" ht="49.5" customHeight="1" x14ac:dyDescent="0.25">
      <c r="A4" s="2"/>
      <c r="B4" s="2"/>
      <c r="C4" s="2"/>
      <c r="D4" s="2"/>
      <c r="E4" s="2"/>
      <c r="F4" s="2"/>
      <c r="G4" s="2"/>
      <c r="H4" s="2"/>
    </row>
    <row r="5" spans="1:8" ht="44.25" customHeight="1" x14ac:dyDescent="0.25">
      <c r="A5" s="2"/>
      <c r="B5" s="2"/>
      <c r="C5" s="2"/>
      <c r="D5" s="2"/>
      <c r="E5" s="2"/>
      <c r="F5" s="2"/>
      <c r="G5" s="2"/>
      <c r="H5" s="2"/>
    </row>
    <row r="6" spans="1:8" ht="49.5" customHeight="1" x14ac:dyDescent="0.25">
      <c r="A6" s="2"/>
      <c r="B6" s="2"/>
      <c r="C6" s="2"/>
      <c r="D6" s="2"/>
      <c r="E6" s="2"/>
      <c r="F6" s="2"/>
      <c r="G6" s="2"/>
      <c r="H6" s="2"/>
    </row>
    <row r="7" spans="1:8" ht="49.5" customHeight="1" x14ac:dyDescent="0.25">
      <c r="A7" s="2"/>
      <c r="B7" s="2"/>
      <c r="C7" s="2"/>
      <c r="D7" s="2"/>
      <c r="E7" s="2"/>
      <c r="F7" s="2"/>
      <c r="G7" s="2"/>
      <c r="H7" s="2"/>
    </row>
    <row r="8" spans="1:8" ht="49.5" customHeight="1" x14ac:dyDescent="0.25">
      <c r="A8" s="2"/>
      <c r="B8" s="2"/>
      <c r="C8" s="2"/>
      <c r="D8" s="2"/>
      <c r="E8" s="2"/>
      <c r="F8" s="2"/>
      <c r="G8" s="2"/>
      <c r="H8" s="2"/>
    </row>
    <row r="9" spans="1:8" ht="25.5" customHeight="1" x14ac:dyDescent="0.25">
      <c r="A9" s="2"/>
      <c r="B9" s="2"/>
      <c r="C9" s="2"/>
      <c r="D9" s="2"/>
      <c r="E9" s="2"/>
      <c r="F9" s="2"/>
      <c r="G9" s="2"/>
      <c r="H9" s="2"/>
    </row>
    <row r="10" spans="1:8" ht="15.75" x14ac:dyDescent="0.25">
      <c r="A10" s="3"/>
      <c r="B10" s="4"/>
      <c r="C10" s="4"/>
      <c r="D10" s="4"/>
      <c r="E10" s="4"/>
      <c r="F10" s="4"/>
      <c r="G10" s="4"/>
      <c r="H10" s="4"/>
    </row>
    <row r="11" spans="1:8" ht="16.5" thickBot="1" x14ac:dyDescent="0.3">
      <c r="A11" s="3" t="s">
        <v>1</v>
      </c>
      <c r="B11" s="4"/>
      <c r="C11" s="4"/>
      <c r="D11" s="4"/>
      <c r="E11" s="4"/>
      <c r="F11" s="4"/>
      <c r="G11" s="4"/>
      <c r="H11" s="4"/>
    </row>
    <row r="12" spans="1:8" ht="15.75" thickBot="1" x14ac:dyDescent="0.3">
      <c r="A12" s="5" t="s">
        <v>2</v>
      </c>
      <c r="B12" s="5" t="s">
        <v>3</v>
      </c>
      <c r="C12" s="5" t="s">
        <v>4</v>
      </c>
      <c r="D12" s="5" t="s">
        <v>5</v>
      </c>
      <c r="E12" s="4"/>
      <c r="F12" s="4"/>
      <c r="G12" s="4"/>
      <c r="H12" s="4"/>
    </row>
    <row r="13" spans="1:8" ht="16.5" thickTop="1" thickBot="1" x14ac:dyDescent="0.3">
      <c r="A13" s="6" t="s">
        <v>6</v>
      </c>
      <c r="B13" s="6" t="s">
        <v>7</v>
      </c>
      <c r="C13" s="7">
        <v>333.33333333333331</v>
      </c>
      <c r="D13" s="6" t="s">
        <v>8</v>
      </c>
      <c r="E13" s="4"/>
      <c r="F13" s="4"/>
      <c r="G13" s="4"/>
      <c r="H13" s="4"/>
    </row>
    <row r="14" spans="1:8" ht="33.75" customHeight="1" thickBot="1" x14ac:dyDescent="0.3">
      <c r="A14" s="6" t="s">
        <v>9</v>
      </c>
      <c r="B14" s="6" t="s">
        <v>10</v>
      </c>
      <c r="C14" s="7">
        <f>+(333.33*12)*0.25/365</f>
        <v>2.7396986301369863</v>
      </c>
      <c r="D14" s="6" t="s">
        <v>11</v>
      </c>
      <c r="E14" s="4"/>
      <c r="F14" s="4"/>
      <c r="G14" s="4"/>
      <c r="H14" s="4"/>
    </row>
    <row r="15" spans="1:8" ht="30.75" thickBot="1" x14ac:dyDescent="0.3">
      <c r="A15" s="6" t="s">
        <v>12</v>
      </c>
      <c r="B15" s="6" t="s">
        <v>13</v>
      </c>
      <c r="C15" s="7">
        <f>+(333.33*15)/365</f>
        <v>13.69849315068493</v>
      </c>
      <c r="D15" s="6" t="s">
        <v>14</v>
      </c>
      <c r="E15" s="4"/>
      <c r="F15" s="4"/>
      <c r="G15" s="4"/>
      <c r="H15" s="4"/>
    </row>
    <row r="16" spans="1:8" ht="15.75" thickBot="1" x14ac:dyDescent="0.3">
      <c r="A16" s="8" t="s">
        <v>15</v>
      </c>
      <c r="B16" s="9"/>
      <c r="C16" s="10">
        <f>SUM(C13:C15)</f>
        <v>349.77152511415528</v>
      </c>
      <c r="D16" s="11"/>
      <c r="E16" s="4"/>
      <c r="F16" s="4"/>
      <c r="G16" s="4"/>
      <c r="H16" s="4"/>
    </row>
    <row r="17" spans="1:8" x14ac:dyDescent="0.25">
      <c r="A17" s="4"/>
      <c r="B17" s="4"/>
      <c r="C17" s="12"/>
      <c r="D17" s="4"/>
      <c r="E17" s="4"/>
      <c r="F17" s="4"/>
      <c r="G17" s="4"/>
      <c r="H17" s="4"/>
    </row>
    <row r="18" spans="1:8" ht="16.5" thickBot="1" x14ac:dyDescent="0.3">
      <c r="A18" s="3" t="s">
        <v>16</v>
      </c>
      <c r="B18" s="4"/>
      <c r="C18" s="4"/>
      <c r="D18" s="4"/>
      <c r="E18" s="4"/>
      <c r="F18" s="4"/>
      <c r="G18" s="4"/>
      <c r="H18" s="4"/>
    </row>
    <row r="19" spans="1:8" ht="15.75" thickBot="1" x14ac:dyDescent="0.3">
      <c r="A19" s="5" t="s">
        <v>2</v>
      </c>
      <c r="B19" s="5" t="s">
        <v>3</v>
      </c>
      <c r="C19" s="5" t="s">
        <v>4</v>
      </c>
      <c r="D19" s="5" t="s">
        <v>5</v>
      </c>
      <c r="E19" s="4"/>
      <c r="F19" s="4"/>
      <c r="G19" s="4"/>
      <c r="H19" s="4"/>
    </row>
    <row r="20" spans="1:8" ht="16.5" thickTop="1" thickBot="1" x14ac:dyDescent="0.3">
      <c r="A20" s="6" t="s">
        <v>6</v>
      </c>
      <c r="B20" s="6" t="s">
        <v>17</v>
      </c>
      <c r="C20" s="7">
        <v>326.66666666666669</v>
      </c>
      <c r="D20" s="6" t="s">
        <v>8</v>
      </c>
      <c r="E20" s="4"/>
      <c r="F20" s="4"/>
      <c r="G20" s="4"/>
      <c r="H20" s="4"/>
    </row>
    <row r="21" spans="1:8" ht="30.75" thickBot="1" x14ac:dyDescent="0.3">
      <c r="A21" s="6" t="s">
        <v>9</v>
      </c>
      <c r="B21" s="6" t="s">
        <v>18</v>
      </c>
      <c r="C21" s="7">
        <f>+(326.67*8)*0.25/365</f>
        <v>1.789972602739726</v>
      </c>
      <c r="D21" s="6" t="s">
        <v>11</v>
      </c>
      <c r="E21" s="4"/>
      <c r="F21" s="4"/>
      <c r="G21" s="4"/>
      <c r="H21" s="4"/>
    </row>
    <row r="22" spans="1:8" ht="30.75" thickBot="1" x14ac:dyDescent="0.3">
      <c r="A22" s="6" t="s">
        <v>12</v>
      </c>
      <c r="B22" s="6" t="s">
        <v>19</v>
      </c>
      <c r="C22" s="7">
        <f>+(326.67*15)/365</f>
        <v>13.424794520547946</v>
      </c>
      <c r="D22" s="6" t="s">
        <v>14</v>
      </c>
      <c r="E22" s="4"/>
      <c r="F22" s="4"/>
      <c r="G22" s="4"/>
      <c r="H22" s="4"/>
    </row>
    <row r="23" spans="1:8" ht="15.75" thickBot="1" x14ac:dyDescent="0.3">
      <c r="A23" s="8" t="s">
        <v>15</v>
      </c>
      <c r="B23" s="9"/>
      <c r="C23" s="10">
        <f>SUM(C20:C22)</f>
        <v>341.88143378995437</v>
      </c>
      <c r="D23" s="11"/>
      <c r="E23" s="4"/>
      <c r="F23" s="4"/>
      <c r="G23" s="4"/>
      <c r="H23" s="4"/>
    </row>
    <row r="26" spans="1:8" ht="50.25" customHeight="1" x14ac:dyDescent="0.25">
      <c r="A26" s="1" t="s">
        <v>20</v>
      </c>
      <c r="B26" s="1"/>
      <c r="C26" s="1"/>
      <c r="D26" s="1"/>
      <c r="E26" s="1"/>
      <c r="F26" s="1"/>
      <c r="G26" s="13"/>
      <c r="H26" s="13"/>
    </row>
    <row r="27" spans="1:8" ht="16.5" thickBot="1" x14ac:dyDescent="0.3">
      <c r="A27" s="3" t="s">
        <v>1</v>
      </c>
      <c r="B27" s="4"/>
      <c r="C27" s="4"/>
      <c r="D27" s="4"/>
      <c r="E27" s="4"/>
      <c r="F27" s="4"/>
      <c r="G27" s="4"/>
      <c r="H27" s="4"/>
    </row>
    <row r="28" spans="1:8" ht="29.25" thickBot="1" x14ac:dyDescent="0.3">
      <c r="A28" s="5" t="s">
        <v>2</v>
      </c>
      <c r="B28" s="5" t="s">
        <v>21</v>
      </c>
      <c r="C28" s="5" t="s">
        <v>22</v>
      </c>
      <c r="D28" s="5" t="s">
        <v>23</v>
      </c>
      <c r="E28" s="5" t="s">
        <v>24</v>
      </c>
      <c r="F28" s="5" t="s">
        <v>25</v>
      </c>
      <c r="G28" s="4"/>
      <c r="H28" s="4"/>
    </row>
    <row r="29" spans="1:8" ht="16.5" thickTop="1" thickBot="1" x14ac:dyDescent="0.3">
      <c r="A29" s="6" t="s">
        <v>26</v>
      </c>
      <c r="B29" s="6"/>
      <c r="C29" s="7">
        <f>+[1]Incentivos!H4</f>
        <v>250</v>
      </c>
      <c r="D29" s="7">
        <f>+B29+C29</f>
        <v>250</v>
      </c>
      <c r="E29" s="6">
        <v>61</v>
      </c>
      <c r="F29" s="7">
        <f>+D29/E29</f>
        <v>4.0983606557377046</v>
      </c>
      <c r="G29" s="4"/>
      <c r="H29" s="4"/>
    </row>
    <row r="30" spans="1:8" ht="18" customHeight="1" thickBot="1" x14ac:dyDescent="0.3">
      <c r="A30" s="6" t="s">
        <v>27</v>
      </c>
      <c r="B30" s="14"/>
      <c r="C30" s="7">
        <f>+[1]Incentivos!I4</f>
        <v>325</v>
      </c>
      <c r="D30" s="7">
        <f>+B30+C30</f>
        <v>325</v>
      </c>
      <c r="E30" s="6">
        <v>61</v>
      </c>
      <c r="F30" s="7">
        <f>+D30/E30</f>
        <v>5.3278688524590168</v>
      </c>
      <c r="G30" s="4"/>
      <c r="H30" s="4"/>
    </row>
    <row r="31" spans="1:8" ht="15" customHeight="1" x14ac:dyDescent="0.25">
      <c r="A31" s="15" t="s">
        <v>28</v>
      </c>
      <c r="B31" s="15"/>
      <c r="C31" s="15"/>
      <c r="D31" s="15"/>
      <c r="E31" s="15"/>
      <c r="F31" s="15"/>
      <c r="G31" s="4"/>
      <c r="H31" s="4"/>
    </row>
    <row r="32" spans="1:8" x14ac:dyDescent="0.25">
      <c r="A32" s="4"/>
      <c r="B32" s="4"/>
      <c r="C32" s="4"/>
      <c r="D32" s="4"/>
      <c r="E32" s="4"/>
      <c r="F32" s="4"/>
      <c r="G32" s="4"/>
      <c r="H32" s="4"/>
    </row>
    <row r="33" spans="1:8" x14ac:dyDescent="0.25">
      <c r="A33" s="4"/>
      <c r="B33" s="4"/>
      <c r="C33" s="4"/>
      <c r="D33" s="4"/>
      <c r="E33" s="4"/>
      <c r="F33" s="4"/>
      <c r="G33" s="4"/>
      <c r="H33" s="4"/>
    </row>
    <row r="34" spans="1:8" ht="48.75" customHeight="1" x14ac:dyDescent="0.25">
      <c r="A34" s="16" t="s">
        <v>29</v>
      </c>
      <c r="B34" s="16"/>
      <c r="C34" s="16"/>
      <c r="D34" s="16"/>
      <c r="E34" s="16"/>
      <c r="F34" s="16"/>
      <c r="G34" s="4"/>
      <c r="H34" s="4"/>
    </row>
    <row r="35" spans="1:8" ht="15.75" thickBot="1" x14ac:dyDescent="0.3">
      <c r="A35" s="4"/>
      <c r="B35" s="4"/>
      <c r="C35" s="4"/>
      <c r="D35" s="4"/>
      <c r="E35" s="4"/>
      <c r="F35" s="4"/>
      <c r="G35" s="4"/>
      <c r="H35" s="4"/>
    </row>
    <row r="36" spans="1:8" ht="15.75" thickBot="1" x14ac:dyDescent="0.3">
      <c r="A36" s="5" t="s">
        <v>2</v>
      </c>
      <c r="B36" s="5" t="s">
        <v>3</v>
      </c>
      <c r="C36" s="5" t="s">
        <v>4</v>
      </c>
      <c r="D36" s="5" t="s">
        <v>5</v>
      </c>
      <c r="E36" s="4"/>
      <c r="F36" s="4"/>
      <c r="G36" s="4"/>
      <c r="H36" s="4"/>
    </row>
    <row r="37" spans="1:8" ht="16.5" thickTop="1" thickBot="1" x14ac:dyDescent="0.3">
      <c r="A37" s="6" t="s">
        <v>6</v>
      </c>
      <c r="B37" s="6" t="s">
        <v>7</v>
      </c>
      <c r="C37" s="7">
        <v>333.33333333333331</v>
      </c>
      <c r="D37" s="6" t="s">
        <v>8</v>
      </c>
    </row>
    <row r="38" spans="1:8" ht="30.75" thickBot="1" x14ac:dyDescent="0.3">
      <c r="A38" s="6" t="s">
        <v>9</v>
      </c>
      <c r="B38" s="6" t="s">
        <v>10</v>
      </c>
      <c r="C38" s="7">
        <f>+(333*12)*0.25/365</f>
        <v>2.7369863013698632</v>
      </c>
      <c r="D38" s="6" t="s">
        <v>11</v>
      </c>
    </row>
    <row r="39" spans="1:8" ht="30.75" thickBot="1" x14ac:dyDescent="0.3">
      <c r="A39" s="6" t="s">
        <v>12</v>
      </c>
      <c r="B39" s="6" t="s">
        <v>13</v>
      </c>
      <c r="C39" s="7">
        <f>+(333.33*15)/365</f>
        <v>13.69849315068493</v>
      </c>
      <c r="D39" s="6" t="s">
        <v>14</v>
      </c>
    </row>
    <row r="40" spans="1:8" ht="15.75" thickBot="1" x14ac:dyDescent="0.3">
      <c r="A40" s="17" t="s">
        <v>30</v>
      </c>
      <c r="B40" s="6"/>
      <c r="C40" s="7">
        <v>0</v>
      </c>
      <c r="D40" s="6" t="s">
        <v>31</v>
      </c>
    </row>
    <row r="41" spans="1:8" ht="20.25" customHeight="1" thickBot="1" x14ac:dyDescent="0.3">
      <c r="A41" s="17" t="s">
        <v>32</v>
      </c>
      <c r="B41" s="6"/>
      <c r="C41" s="14">
        <v>0</v>
      </c>
      <c r="D41" s="6"/>
    </row>
    <row r="42" spans="1:8" ht="15.75" thickBot="1" x14ac:dyDescent="0.3">
      <c r="A42" s="18"/>
      <c r="B42" s="19"/>
      <c r="C42" s="7"/>
      <c r="D42" s="20"/>
    </row>
    <row r="43" spans="1:8" ht="15.75" thickBot="1" x14ac:dyDescent="0.3">
      <c r="A43" s="21" t="s">
        <v>33</v>
      </c>
      <c r="B43" s="22"/>
      <c r="C43" s="23">
        <f>SUM(C37:C42)</f>
        <v>349.76881278538815</v>
      </c>
      <c r="D43" s="24"/>
    </row>
    <row r="44" spans="1:8" x14ac:dyDescent="0.25">
      <c r="A44" s="25" t="s">
        <v>34</v>
      </c>
      <c r="B44" s="25"/>
      <c r="C44" s="25"/>
      <c r="D44" s="25"/>
      <c r="E44" s="25"/>
      <c r="F44" s="25"/>
    </row>
    <row r="45" spans="1:8" ht="51" customHeight="1" x14ac:dyDescent="0.25">
      <c r="A45" s="26" t="s">
        <v>35</v>
      </c>
      <c r="B45" s="26"/>
      <c r="C45" s="26"/>
      <c r="D45" s="26"/>
      <c r="E45" s="26"/>
      <c r="F45" s="26"/>
    </row>
    <row r="46" spans="1:8" ht="46.5" customHeight="1" x14ac:dyDescent="0.25">
      <c r="A46" s="27" t="s">
        <v>36</v>
      </c>
      <c r="B46" s="27"/>
      <c r="C46" s="27"/>
      <c r="D46" s="27"/>
      <c r="E46" s="27"/>
      <c r="F46" s="27"/>
      <c r="G46" s="28"/>
      <c r="H46" s="28"/>
    </row>
    <row r="47" spans="1:8" ht="15.75" thickBot="1" x14ac:dyDescent="0.3">
      <c r="B47" s="29" t="s">
        <v>37</v>
      </c>
      <c r="C47" s="30">
        <v>96.22</v>
      </c>
    </row>
    <row r="48" spans="1:8" ht="33.75" customHeight="1" thickBot="1" x14ac:dyDescent="0.3">
      <c r="A48" s="31" t="s">
        <v>2</v>
      </c>
      <c r="B48" s="32"/>
      <c r="C48" s="31" t="s">
        <v>38</v>
      </c>
      <c r="D48" s="31" t="s">
        <v>39</v>
      </c>
      <c r="E48" s="33"/>
      <c r="G48" s="34"/>
    </row>
    <row r="49" spans="1:6" ht="16.5" thickTop="1" thickBot="1" x14ac:dyDescent="0.3">
      <c r="A49" s="35" t="s">
        <v>40</v>
      </c>
      <c r="B49" s="32"/>
      <c r="C49" s="36">
        <f>+C43*15</f>
        <v>5246.5321917808224</v>
      </c>
      <c r="D49" s="36">
        <f>341.43*15</f>
        <v>5121.45</v>
      </c>
      <c r="E49" s="37"/>
    </row>
    <row r="50" spans="1:6" ht="15.75" thickBot="1" x14ac:dyDescent="0.3">
      <c r="A50" s="35" t="s">
        <v>41</v>
      </c>
      <c r="B50" s="32">
        <v>103.74</v>
      </c>
      <c r="C50" s="38">
        <f>103.74*3*15</f>
        <v>4668.2999999999993</v>
      </c>
      <c r="D50" s="38">
        <f>103.74*3*15</f>
        <v>4668.2999999999993</v>
      </c>
      <c r="E50" s="37"/>
    </row>
    <row r="51" spans="1:6" ht="15.75" thickBot="1" x14ac:dyDescent="0.3">
      <c r="A51" s="35" t="s">
        <v>42</v>
      </c>
      <c r="B51" s="32"/>
      <c r="C51" s="39">
        <f>+C49-C50</f>
        <v>578.23219178082309</v>
      </c>
      <c r="D51" s="39">
        <f>+D49-D50</f>
        <v>453.15000000000055</v>
      </c>
      <c r="E51" s="37"/>
    </row>
    <row r="52" spans="1:6" ht="15.75" thickBot="1" x14ac:dyDescent="0.3">
      <c r="A52" s="35" t="s">
        <v>43</v>
      </c>
      <c r="B52" s="32"/>
      <c r="C52" s="39">
        <f>+C51*0.4/100</f>
        <v>2.3129287671232923</v>
      </c>
      <c r="D52" s="39">
        <f>+D51*0.4/100</f>
        <v>1.8126000000000022</v>
      </c>
      <c r="E52" s="40"/>
    </row>
    <row r="53" spans="1:6" ht="15.75" thickBot="1" x14ac:dyDescent="0.3">
      <c r="A53" s="35" t="s">
        <v>44</v>
      </c>
      <c r="B53" s="32"/>
      <c r="C53" s="39">
        <f>+C49*0.375/100</f>
        <v>19.674495719178086</v>
      </c>
      <c r="D53" s="39">
        <f>+D49*0.375/100</f>
        <v>19.205437499999999</v>
      </c>
      <c r="E53" s="40"/>
    </row>
    <row r="54" spans="1:6" ht="15.75" thickBot="1" x14ac:dyDescent="0.3">
      <c r="A54" s="35" t="s">
        <v>45</v>
      </c>
      <c r="B54" s="32"/>
      <c r="C54" s="39">
        <f>+C49*0.25/100</f>
        <v>13.116330479452056</v>
      </c>
      <c r="D54" s="39">
        <f>+D49*0.25/100</f>
        <v>12.803625</v>
      </c>
      <c r="E54" s="40"/>
    </row>
    <row r="55" spans="1:6" ht="15.75" thickBot="1" x14ac:dyDescent="0.3">
      <c r="A55" s="35" t="s">
        <v>46</v>
      </c>
      <c r="B55" s="32"/>
      <c r="C55" s="39">
        <f>(+C49*0.625)/100</f>
        <v>32.790826198630135</v>
      </c>
      <c r="D55" s="39">
        <f>(+D49*0.625)/100</f>
        <v>32.009062499999999</v>
      </c>
      <c r="E55" s="40"/>
    </row>
    <row r="56" spans="1:6" ht="15.75" thickBot="1" x14ac:dyDescent="0.3">
      <c r="A56" s="35" t="s">
        <v>47</v>
      </c>
      <c r="B56" s="32"/>
      <c r="C56" s="39">
        <f>(+C50*1.125)/100</f>
        <v>52.518374999999999</v>
      </c>
      <c r="D56" s="39">
        <f>(+D50*1.125)/100</f>
        <v>52.518374999999999</v>
      </c>
      <c r="E56" s="40"/>
    </row>
    <row r="57" spans="1:6" ht="16.5" thickBot="1" x14ac:dyDescent="0.3">
      <c r="A57" s="41" t="s">
        <v>48</v>
      </c>
      <c r="B57" s="32"/>
      <c r="C57" s="42">
        <f>SUM(C52:C56)</f>
        <v>120.41295616438356</v>
      </c>
      <c r="D57" s="42">
        <f>SUM(D52:D56)</f>
        <v>118.34909999999999</v>
      </c>
      <c r="E57" s="43"/>
    </row>
    <row r="58" spans="1:6" ht="39" customHeight="1" x14ac:dyDescent="0.25">
      <c r="A58" s="44" t="s">
        <v>49</v>
      </c>
      <c r="B58" s="44"/>
      <c r="C58" s="44"/>
      <c r="D58" s="44"/>
      <c r="E58" s="44"/>
    </row>
    <row r="62" spans="1:6" ht="30.75" customHeight="1" x14ac:dyDescent="0.25">
      <c r="A62" s="45" t="s">
        <v>50</v>
      </c>
      <c r="B62" s="45"/>
      <c r="C62" s="45"/>
      <c r="D62" s="45"/>
      <c r="E62" s="45"/>
      <c r="F62" s="46"/>
    </row>
    <row r="63" spans="1:6" x14ac:dyDescent="0.25">
      <c r="A63" s="47" t="s">
        <v>51</v>
      </c>
    </row>
    <row r="64" spans="1:6" ht="16.5" thickBot="1" x14ac:dyDescent="0.3">
      <c r="A64" s="48"/>
    </row>
    <row r="65" spans="1:6" ht="15.75" thickBot="1" x14ac:dyDescent="0.3">
      <c r="A65" s="49" t="s">
        <v>2</v>
      </c>
      <c r="B65" s="49" t="s">
        <v>3</v>
      </c>
      <c r="C65" s="49" t="s">
        <v>4</v>
      </c>
    </row>
    <row r="66" spans="1:6" ht="27" thickTop="1" thickBot="1" x14ac:dyDescent="0.3">
      <c r="A66" s="50" t="s">
        <v>52</v>
      </c>
      <c r="B66" s="50" t="s">
        <v>53</v>
      </c>
      <c r="C66" s="51">
        <f>209.03*15</f>
        <v>3135.45</v>
      </c>
    </row>
    <row r="67" spans="1:6" ht="15.75" thickBot="1" x14ac:dyDescent="0.3">
      <c r="A67" s="50" t="s">
        <v>54</v>
      </c>
      <c r="B67" s="50" t="s">
        <v>55</v>
      </c>
      <c r="C67" s="52">
        <f>89.62*3*15</f>
        <v>4032.9</v>
      </c>
    </row>
    <row r="68" spans="1:6" ht="15.75" thickBot="1" x14ac:dyDescent="0.3">
      <c r="A68" s="50" t="s">
        <v>56</v>
      </c>
      <c r="B68" s="50" t="s">
        <v>57</v>
      </c>
      <c r="C68" s="51">
        <f>+C66-C67</f>
        <v>-897.45000000000027</v>
      </c>
    </row>
    <row r="69" spans="1:6" ht="64.5" thickBot="1" x14ac:dyDescent="0.3">
      <c r="A69" s="50" t="s">
        <v>58</v>
      </c>
      <c r="B69" s="50" t="s">
        <v>59</v>
      </c>
      <c r="C69" s="51">
        <v>0</v>
      </c>
    </row>
    <row r="70" spans="1:6" ht="24.75" customHeight="1" x14ac:dyDescent="0.25">
      <c r="A70" s="45" t="s">
        <v>60</v>
      </c>
      <c r="B70" s="45"/>
      <c r="C70" s="45"/>
      <c r="D70" s="45"/>
      <c r="E70" s="45"/>
    </row>
    <row r="73" spans="1:6" ht="27" customHeight="1" x14ac:dyDescent="0.25">
      <c r="A73" s="53" t="s">
        <v>61</v>
      </c>
      <c r="B73" s="53"/>
      <c r="C73" s="53"/>
      <c r="D73" s="53"/>
      <c r="E73" s="53"/>
      <c r="F73" s="54"/>
    </row>
    <row r="77" spans="1:6" ht="21" customHeight="1" x14ac:dyDescent="0.25">
      <c r="A77" s="25" t="s">
        <v>62</v>
      </c>
      <c r="B77" s="25"/>
      <c r="C77" s="25"/>
      <c r="D77" s="25"/>
      <c r="E77" s="25"/>
      <c r="F77" s="25"/>
    </row>
    <row r="78" spans="1:6" ht="16.5" thickBot="1" x14ac:dyDescent="0.3">
      <c r="A78" s="48"/>
    </row>
    <row r="79" spans="1:6" ht="15.75" thickBot="1" x14ac:dyDescent="0.3">
      <c r="A79" s="55" t="s">
        <v>2</v>
      </c>
      <c r="B79" s="55" t="s">
        <v>3</v>
      </c>
      <c r="C79" s="55" t="s">
        <v>4</v>
      </c>
    </row>
    <row r="80" spans="1:6" ht="16.5" thickTop="1" thickBot="1" x14ac:dyDescent="0.3">
      <c r="A80" s="56" t="s">
        <v>63</v>
      </c>
      <c r="B80" s="56" t="s">
        <v>64</v>
      </c>
      <c r="C80" s="57">
        <f>3135.45*0.375/100</f>
        <v>11.757937499999999</v>
      </c>
    </row>
    <row r="81" spans="1:6" ht="15.75" thickBot="1" x14ac:dyDescent="0.3">
      <c r="A81" s="56" t="s">
        <v>65</v>
      </c>
      <c r="B81" s="56" t="s">
        <v>66</v>
      </c>
      <c r="C81" s="57">
        <f>3135.45*0.25/100</f>
        <v>7.8386249999999995</v>
      </c>
    </row>
    <row r="82" spans="1:6" ht="15.75" thickBot="1" x14ac:dyDescent="0.3">
      <c r="A82" s="56" t="s">
        <v>67</v>
      </c>
      <c r="B82" s="56" t="s">
        <v>68</v>
      </c>
      <c r="C82" s="57">
        <f>3135.45*0.625/100</f>
        <v>19.596562500000001</v>
      </c>
    </row>
    <row r="83" spans="1:6" ht="15.75" thickBot="1" x14ac:dyDescent="0.3">
      <c r="A83" s="56" t="s">
        <v>69</v>
      </c>
      <c r="B83" s="56" t="s">
        <v>70</v>
      </c>
      <c r="C83" s="57">
        <f>3135.45*1.125/100</f>
        <v>35.273812499999998</v>
      </c>
    </row>
    <row r="84" spans="1:6" ht="15.75" thickBot="1" x14ac:dyDescent="0.3">
      <c r="A84" s="56"/>
      <c r="B84" s="58" t="s">
        <v>23</v>
      </c>
      <c r="C84" s="59">
        <f>SUM(C80:C83)</f>
        <v>74.4669375</v>
      </c>
    </row>
    <row r="85" spans="1:6" x14ac:dyDescent="0.25">
      <c r="A85" s="60"/>
      <c r="B85" s="61"/>
      <c r="C85" s="62"/>
    </row>
    <row r="86" spans="1:6" x14ac:dyDescent="0.25">
      <c r="A86" s="25" t="s">
        <v>71</v>
      </c>
      <c r="B86" s="25"/>
      <c r="C86" s="25"/>
      <c r="D86" s="25"/>
      <c r="E86" s="25"/>
      <c r="F86" s="46"/>
    </row>
    <row r="88" spans="1:6" ht="24" customHeight="1" x14ac:dyDescent="0.25">
      <c r="A88" s="25" t="s">
        <v>72</v>
      </c>
      <c r="B88" s="25"/>
      <c r="C88" s="25"/>
      <c r="D88" s="25"/>
      <c r="E88" s="25"/>
      <c r="F88" s="25"/>
    </row>
    <row r="89" spans="1:6" ht="16.5" thickBot="1" x14ac:dyDescent="0.3">
      <c r="A89" s="48"/>
    </row>
    <row r="90" spans="1:6" ht="15.75" thickBot="1" x14ac:dyDescent="0.3">
      <c r="A90" s="63" t="s">
        <v>73</v>
      </c>
      <c r="B90" s="64">
        <v>0</v>
      </c>
    </row>
    <row r="91" spans="1:6" ht="15.75" thickBot="1" x14ac:dyDescent="0.3">
      <c r="A91" s="63" t="s">
        <v>74</v>
      </c>
      <c r="B91" s="64">
        <v>74.47</v>
      </c>
    </row>
    <row r="92" spans="1:6" ht="16.5" thickBot="1" x14ac:dyDescent="0.3">
      <c r="A92" s="63" t="s">
        <v>36</v>
      </c>
      <c r="B92" s="65">
        <v>74.47</v>
      </c>
    </row>
    <row r="93" spans="1:6" ht="21.75" customHeight="1" x14ac:dyDescent="0.25">
      <c r="A93" s="53" t="s">
        <v>75</v>
      </c>
      <c r="B93" s="53"/>
      <c r="C93" s="53"/>
      <c r="D93" s="53"/>
      <c r="E93" s="53"/>
      <c r="F93" s="46"/>
    </row>
  </sheetData>
  <mergeCells count="18">
    <mergeCell ref="A70:E70"/>
    <mergeCell ref="A73:E73"/>
    <mergeCell ref="A77:F77"/>
    <mergeCell ref="A86:E86"/>
    <mergeCell ref="A88:F88"/>
    <mergeCell ref="A93:E93"/>
    <mergeCell ref="A43:B43"/>
    <mergeCell ref="A44:F44"/>
    <mergeCell ref="A45:F45"/>
    <mergeCell ref="A46:F46"/>
    <mergeCell ref="A58:E58"/>
    <mergeCell ref="A62:E62"/>
    <mergeCell ref="A1:H1"/>
    <mergeCell ref="A16:B16"/>
    <mergeCell ref="A23:B23"/>
    <mergeCell ref="A26:F26"/>
    <mergeCell ref="A31:F31"/>
    <mergeCell ref="A34:F34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Cuotas al IMSS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GABY</dc:creator>
  <cp:lastModifiedBy>GABY</cp:lastModifiedBy>
  <dcterms:created xsi:type="dcterms:W3CDTF">2024-11-30T14:58:32Z</dcterms:created>
  <dcterms:modified xsi:type="dcterms:W3CDTF">2024-11-30T15:04:02Z</dcterms:modified>
</cp:coreProperties>
</file>