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ABY\Desktop\INGENIERÍA EN ADMINISTRACIÓN\Capital humano II\"/>
    </mc:Choice>
  </mc:AlternateContent>
  <bookViews>
    <workbookView xWindow="0" yWindow="0" windowWidth="20490" windowHeight="9045" firstSheet="3" activeTab="4"/>
  </bookViews>
  <sheets>
    <sheet name="Métodos cualitativos" sheetId="1" r:id="rId1"/>
    <sheet name="Método de alineamiento" sheetId="2" r:id="rId2"/>
    <sheet name="Método de grados predeterminado" sheetId="3" r:id="rId3"/>
    <sheet name="Métodos cuantitativos" sheetId="4" r:id="rId4"/>
    <sheet name="Método de comparación de factor" sheetId="5" r:id="rId5"/>
    <sheet name="Método por puntos" sheetId="6" r:id="rId6"/>
    <sheet name="Método Hay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4" i="6" l="1"/>
  <c r="G146" i="6"/>
  <c r="Q3" i="6"/>
  <c r="H8" i="5" l="1"/>
  <c r="G19" i="2"/>
  <c r="G18" i="2"/>
  <c r="C35" i="2" s="1"/>
  <c r="D19" i="5" l="1"/>
  <c r="G143" i="6"/>
  <c r="H103" i="6" l="1"/>
  <c r="H106" i="6"/>
  <c r="H100" i="6"/>
  <c r="J73" i="6"/>
  <c r="L73" i="6" s="1"/>
  <c r="P40" i="6"/>
  <c r="I205" i="6"/>
  <c r="I206" i="6" s="1"/>
  <c r="I207" i="6" s="1"/>
  <c r="G165" i="6"/>
  <c r="G164" i="6"/>
  <c r="G163" i="6"/>
  <c r="G162" i="6"/>
  <c r="G159" i="6"/>
  <c r="G149" i="6"/>
  <c r="G148" i="6"/>
  <c r="G147" i="6"/>
  <c r="L126" i="6"/>
  <c r="L128" i="6"/>
  <c r="L127" i="6"/>
  <c r="L125" i="6"/>
  <c r="J122" i="6"/>
  <c r="J123" i="6"/>
  <c r="H109" i="6"/>
  <c r="J74" i="6"/>
  <c r="L122" i="6" l="1"/>
  <c r="P41" i="6"/>
  <c r="P27" i="6"/>
  <c r="P26" i="6"/>
  <c r="P25" i="6"/>
  <c r="P24" i="6"/>
  <c r="N28" i="6"/>
  <c r="P20" i="6"/>
  <c r="P16" i="6"/>
  <c r="P15" i="6"/>
  <c r="P14" i="6"/>
  <c r="P28" i="6" l="1"/>
  <c r="P17" i="6"/>
  <c r="Q59" i="6"/>
  <c r="P58" i="6"/>
  <c r="P57" i="6"/>
  <c r="P50" i="6"/>
  <c r="P52" i="6"/>
  <c r="P53" i="6"/>
  <c r="P48" i="6"/>
  <c r="P46" i="6"/>
  <c r="P44" i="6"/>
  <c r="P42" i="6"/>
  <c r="P21" i="6"/>
  <c r="N17" i="6"/>
  <c r="Q6" i="6"/>
  <c r="Q5" i="6"/>
  <c r="Q4" i="6"/>
  <c r="P59" i="6" l="1"/>
  <c r="Q7" i="6"/>
  <c r="AB12" i="5"/>
  <c r="AB11" i="5"/>
  <c r="AB10" i="5"/>
  <c r="AB9" i="5"/>
  <c r="AB8" i="5"/>
  <c r="W12" i="5"/>
  <c r="W11" i="5"/>
  <c r="W10" i="5"/>
  <c r="W9" i="5"/>
  <c r="W8" i="5"/>
  <c r="R12" i="5"/>
  <c r="R11" i="5"/>
  <c r="R10" i="5"/>
  <c r="R9" i="5"/>
  <c r="R8" i="5"/>
  <c r="N19" i="5" s="1"/>
  <c r="M12" i="5"/>
  <c r="M11" i="5"/>
  <c r="M10" i="5"/>
  <c r="M9" i="5"/>
  <c r="M8" i="5"/>
  <c r="AC8" i="5" s="1"/>
  <c r="H12" i="5"/>
  <c r="H11" i="5"/>
  <c r="H10" i="5"/>
  <c r="H9" i="5"/>
  <c r="X23" i="5" l="1"/>
  <c r="S23" i="5"/>
  <c r="N23" i="5"/>
  <c r="I23" i="5"/>
  <c r="D23" i="5"/>
  <c r="X22" i="5"/>
  <c r="S22" i="5"/>
  <c r="N22" i="5"/>
  <c r="I22" i="5"/>
  <c r="D22" i="5"/>
  <c r="X21" i="5"/>
  <c r="S21" i="5"/>
  <c r="N21" i="5"/>
  <c r="I21" i="5"/>
  <c r="D21" i="5"/>
  <c r="X20" i="5"/>
  <c r="S20" i="5"/>
  <c r="N20" i="5"/>
  <c r="I20" i="5"/>
  <c r="D20" i="5"/>
  <c r="D30" i="5" s="1"/>
  <c r="X19" i="5"/>
  <c r="S19" i="5"/>
  <c r="I19" i="5"/>
  <c r="I30" i="5" s="1"/>
  <c r="AC12" i="5"/>
  <c r="AC11" i="5"/>
  <c r="AC10" i="5"/>
  <c r="AC9" i="5"/>
  <c r="S30" i="5" l="1"/>
  <c r="X30" i="5"/>
  <c r="N30" i="5"/>
  <c r="C30" i="5" s="1"/>
  <c r="D45" i="3"/>
  <c r="D43" i="3"/>
  <c r="D40" i="3"/>
  <c r="D39" i="3"/>
  <c r="D37" i="3"/>
  <c r="D51" i="3" s="1"/>
  <c r="D31" i="2"/>
  <c r="D30" i="2"/>
  <c r="D29" i="2"/>
  <c r="D28" i="2"/>
  <c r="D27" i="2"/>
  <c r="D35" i="2" l="1"/>
  <c r="C31" i="2"/>
  <c r="C30" i="2"/>
  <c r="C29" i="2"/>
  <c r="C28" i="2"/>
  <c r="C27" i="2"/>
  <c r="G22" i="2"/>
  <c r="G21" i="2"/>
  <c r="G20" i="2"/>
</calcChain>
</file>

<file path=xl/comments1.xml><?xml version="1.0" encoding="utf-8"?>
<comments xmlns="http://schemas.openxmlformats.org/spreadsheetml/2006/main">
  <authors>
    <author>Gabriela</author>
  </authors>
  <commentList>
    <comment ref="X6" authorId="0" shapeId="0">
      <text>
        <r>
          <rPr>
            <b/>
            <sz val="9"/>
            <color indexed="81"/>
            <rFont val="Tahoma"/>
            <family val="2"/>
          </rPr>
          <t>Gabriela:</t>
        </r>
        <r>
          <rPr>
            <sz val="9"/>
            <color indexed="81"/>
            <rFont val="Tahoma"/>
            <family val="2"/>
          </rPr>
          <t xml:space="preserve">
Por condiciones de trabajo se entiende el contenido de trabajo y las repercusiones que pueden tener en la salud y sobre la vida personal y social de
los asalariados. Se excluye el nivel de remuneración, los beneficios sociales y la seguridad en el empleo, ya que responden a otros campos de
estudio.
 Ley de Prevención de Riegos Laborale</t>
        </r>
      </text>
    </comment>
  </commentList>
</comments>
</file>

<file path=xl/comments2.xml><?xml version="1.0" encoding="utf-8"?>
<comments xmlns="http://schemas.openxmlformats.org/spreadsheetml/2006/main">
  <authors>
    <author>Gabriela</author>
  </authors>
  <commentList>
    <comment ref="D55" authorId="0" shapeId="0">
      <text>
        <r>
          <rPr>
            <b/>
            <sz val="9"/>
            <color indexed="81"/>
            <rFont val="Tahoma"/>
            <family val="2"/>
          </rPr>
          <t>Gabriela:</t>
        </r>
        <r>
          <rPr>
            <sz val="9"/>
            <color indexed="81"/>
            <rFont val="Tahoma"/>
            <family val="2"/>
          </rPr>
          <t xml:space="preserve">
Despejamos / * 80
</t>
        </r>
      </text>
    </comment>
    <comment ref="I55" authorId="0" shapeId="0">
      <text>
        <r>
          <rPr>
            <b/>
            <sz val="9"/>
            <color indexed="81"/>
            <rFont val="Tahoma"/>
            <family val="2"/>
          </rPr>
          <t>Gabriela:</t>
        </r>
        <r>
          <rPr>
            <sz val="9"/>
            <color indexed="81"/>
            <rFont val="Tahoma"/>
            <family val="2"/>
          </rPr>
          <t xml:space="preserve">
Despejamos / * 80
</t>
        </r>
      </text>
    </comment>
  </commentList>
</comments>
</file>

<file path=xl/sharedStrings.xml><?xml version="1.0" encoding="utf-8"?>
<sst xmlns="http://schemas.openxmlformats.org/spreadsheetml/2006/main" count="362" uniqueCount="124">
  <si>
    <t>Métodos para la valuación de puestos</t>
  </si>
  <si>
    <t>Base para la comparación</t>
  </si>
  <si>
    <t>Puestos contra escala</t>
  </si>
  <si>
    <t>Método de alinamiento</t>
  </si>
  <si>
    <t>Método de grados predeterminados</t>
  </si>
  <si>
    <t>Cualitativo                                                      (El puesto como un todo)</t>
  </si>
  <si>
    <t>Puesto contra puesto</t>
  </si>
  <si>
    <t xml:space="preserve">       CAPITAL HUMANO II</t>
  </si>
  <si>
    <t xml:space="preserve">Puestos </t>
  </si>
  <si>
    <t>Sueldo</t>
  </si>
  <si>
    <t>Maquinsa S.A.  de C.V.</t>
  </si>
  <si>
    <t>Gerente</t>
  </si>
  <si>
    <t xml:space="preserve">Secretaria </t>
  </si>
  <si>
    <t>Tornero</t>
  </si>
  <si>
    <t xml:space="preserve">Cajera </t>
  </si>
  <si>
    <t>Mensajero</t>
  </si>
  <si>
    <t>Integración del comité</t>
  </si>
  <si>
    <t>1ra</t>
  </si>
  <si>
    <t>3ra</t>
  </si>
  <si>
    <t>4ta</t>
  </si>
  <si>
    <t>2da</t>
  </si>
  <si>
    <t>Representante de los trabajadores</t>
  </si>
  <si>
    <t>Representante de la empresa</t>
  </si>
  <si>
    <t>Encargado del área de Recursos Humanos</t>
  </si>
  <si>
    <t>Especialista en el área (Externo)</t>
  </si>
  <si>
    <t>Promedio</t>
  </si>
  <si>
    <t>Observación</t>
  </si>
  <si>
    <t>Integración del comité: Como segundo paso le dimos una calificación a cada uno de los puestos siendo 1 la calificación más alta</t>
  </si>
  <si>
    <t>y 5 la calificación más baja</t>
  </si>
  <si>
    <t>Para puestos nuevos:</t>
  </si>
  <si>
    <t>Contador</t>
  </si>
  <si>
    <t>Grados o calsificación</t>
  </si>
  <si>
    <t>Directivos</t>
  </si>
  <si>
    <t>Gerentes</t>
  </si>
  <si>
    <t>Técnicos</t>
  </si>
  <si>
    <t>Supervisores</t>
  </si>
  <si>
    <t>Personal calificado</t>
  </si>
  <si>
    <t>Personal no calificado</t>
  </si>
  <si>
    <t>Directores</t>
  </si>
  <si>
    <t>Aceptación</t>
  </si>
  <si>
    <t>Secretaria</t>
  </si>
  <si>
    <t>Cájera</t>
  </si>
  <si>
    <t>Cajera</t>
  </si>
  <si>
    <t>Gradación</t>
  </si>
  <si>
    <t>Sueldos</t>
  </si>
  <si>
    <t>Observaciones</t>
  </si>
  <si>
    <t>3.-Para realizar el tercer paso, en una nueva tabla ordenamos por promedios los puestos que valuamos</t>
  </si>
  <si>
    <t>De acuerdo a la importancia determinada por el comité se determina ajustar el sueldo de la secretaria</t>
  </si>
  <si>
    <t>Cuantitativo                                                      (El puesto dividido en partes o factores)</t>
  </si>
  <si>
    <t>Método de comparación de factores</t>
  </si>
  <si>
    <t>Método por puntos</t>
  </si>
  <si>
    <t>% 1C</t>
  </si>
  <si>
    <t>% 2C</t>
  </si>
  <si>
    <t>% 3C</t>
  </si>
  <si>
    <t>% 4C</t>
  </si>
  <si>
    <t>P</t>
  </si>
  <si>
    <t>Hábilidades</t>
  </si>
  <si>
    <t>Réquistos mentales</t>
  </si>
  <si>
    <t>Réquistos físicos</t>
  </si>
  <si>
    <t>Responsabilidad</t>
  </si>
  <si>
    <t>Condiciones de trabajo</t>
  </si>
  <si>
    <t>Para puestos nuevos o que no están incluidos en los puestos clave</t>
  </si>
  <si>
    <t>Se tiene nivelar el salario de la secretaria</t>
  </si>
  <si>
    <t>Habilidad</t>
  </si>
  <si>
    <t>Requisitos físicos</t>
  </si>
  <si>
    <t>PUNTAJE DEL FACTOR</t>
  </si>
  <si>
    <t>PUNTUACION DEL GRADO MAXIMO</t>
  </si>
  <si>
    <t>Hábilidad</t>
  </si>
  <si>
    <t>1.-</t>
  </si>
  <si>
    <t>2.-</t>
  </si>
  <si>
    <t>3.-</t>
  </si>
  <si>
    <t>Instrucción esencial</t>
  </si>
  <si>
    <t>Experiencia anterior</t>
  </si>
  <si>
    <t>Iniciativa e ingenio</t>
  </si>
  <si>
    <t>Pntaje del factor</t>
  </si>
  <si>
    <t>Puntuación del grado máximo</t>
  </si>
  <si>
    <t>Razón de progresión aritmetica=</t>
  </si>
  <si>
    <t>64 (máximo puntaje) / 36(meses: máxima intensidad exigida) x 36 (mes: intensidad del grado).</t>
  </si>
  <si>
    <t>*36</t>
  </si>
  <si>
    <t>=</t>
  </si>
  <si>
    <t>años</t>
  </si>
  <si>
    <t>*24</t>
  </si>
  <si>
    <t>Esfuerzo físico necesario</t>
  </si>
  <si>
    <t>Cocnentración mental o visual</t>
  </si>
  <si>
    <t>método de cociente</t>
  </si>
  <si>
    <t>Supervisión del personal</t>
  </si>
  <si>
    <t>Material o equpamiento</t>
  </si>
  <si>
    <t xml:space="preserve">Métodos o procesos </t>
  </si>
  <si>
    <t>Infrrmación confidencial</t>
  </si>
  <si>
    <t>Repsonsabilidad</t>
  </si>
  <si>
    <t>*</t>
  </si>
  <si>
    <t>*12</t>
  </si>
  <si>
    <t>*1</t>
  </si>
  <si>
    <t xml:space="preserve">Factores/ Puestos </t>
  </si>
  <si>
    <t>Jefe de Departamento</t>
  </si>
  <si>
    <t>Secretaria Ejecutiva</t>
  </si>
  <si>
    <t>Solución de problemas</t>
  </si>
  <si>
    <t>Cuadro # 1</t>
  </si>
  <si>
    <t>Cuadro # 2</t>
  </si>
  <si>
    <t>Cuadro # 3</t>
  </si>
  <si>
    <t xml:space="preserve"> Gerente 100%</t>
  </si>
  <si>
    <t>Gerente 100%</t>
  </si>
  <si>
    <t>Jefe de Depto. 100%</t>
  </si>
  <si>
    <t>Jefe de Depto. 80%</t>
  </si>
  <si>
    <t>Jefe de Depto. 95%</t>
  </si>
  <si>
    <t>Secretaria ejecutiva 80%</t>
  </si>
  <si>
    <t xml:space="preserve"> Secretaria ejecutiva 50%</t>
  </si>
  <si>
    <t>Secretaria ejecutiva 40%</t>
  </si>
  <si>
    <t>Secretaria ejecutiva 60%</t>
  </si>
  <si>
    <t>Gerente 70%</t>
  </si>
  <si>
    <t>Cuadro # 4</t>
  </si>
  <si>
    <t>Cuadro # 5</t>
  </si>
  <si>
    <t>Donde:</t>
  </si>
  <si>
    <t>FC5.CP: Valor del factor en cuadrado #5 para el cargo patrón.</t>
  </si>
  <si>
    <t>FC3.CP: Valor del factor en cuadrado #3 para el cargo patrón.</t>
  </si>
  <si>
    <t>X: Valor del factor en cuadrado #6 para el cargo buscado.</t>
  </si>
  <si>
    <t>FC3.CB: Valor del factor en cuadrado #3 para el cargo clave buscado.</t>
  </si>
  <si>
    <t>FÓRMULA: FC5.CP/FC3.CP = X/FC3.CB</t>
  </si>
  <si>
    <t>Cuadro # 6</t>
  </si>
  <si>
    <t>X</t>
  </si>
  <si>
    <t>Gerente 80%</t>
  </si>
  <si>
    <t>Secretaria ejecutiva 91.42%</t>
  </si>
  <si>
    <t>Jefe de Depto. 114.28%</t>
  </si>
  <si>
    <t>Requisitos Físicos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</si>
</sst>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4" borderId="1" xfId="0" applyFill="1" applyBorder="1"/>
    <xf numFmtId="0" fontId="0" fillId="4" borderId="0" xfId="0" applyFill="1" applyBorder="1"/>
    <xf numFmtId="4" fontId="0" fillId="0" borderId="1" xfId="0" applyNumberFormat="1" applyBorder="1" applyAlignment="1">
      <alignment wrapText="1"/>
    </xf>
    <xf numFmtId="4" fontId="0" fillId="0" borderId="1" xfId="0" applyNumberFormat="1" applyBorder="1"/>
    <xf numFmtId="0" fontId="0" fillId="2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3" borderId="1" xfId="0" applyFont="1" applyFill="1" applyBorder="1" applyAlignment="1">
      <alignment wrapText="1"/>
    </xf>
    <xf numFmtId="0" fontId="0" fillId="2" borderId="1" xfId="0" applyFill="1" applyBorder="1" applyAlignment="1">
      <alignment vertical="center"/>
    </xf>
    <xf numFmtId="0" fontId="0" fillId="0" borderId="0" xfId="0" applyFill="1" applyBorder="1"/>
    <xf numFmtId="0" fontId="0" fillId="2" borderId="4" xfId="0" applyFill="1" applyBorder="1" applyAlignment="1">
      <alignment vertical="center"/>
    </xf>
    <xf numFmtId="4" fontId="0" fillId="5" borderId="1" xfId="0" applyNumberFormat="1" applyFill="1" applyBorder="1"/>
    <xf numFmtId="0" fontId="0" fillId="6" borderId="1" xfId="0" applyFill="1" applyBorder="1" applyAlignment="1">
      <alignment horizontal="center"/>
    </xf>
    <xf numFmtId="9" fontId="0" fillId="0" borderId="1" xfId="0" applyNumberFormat="1" applyBorder="1"/>
    <xf numFmtId="10" fontId="0" fillId="0" borderId="1" xfId="0" applyNumberFormat="1" applyBorder="1"/>
    <xf numFmtId="10" fontId="0" fillId="5" borderId="1" xfId="0" applyNumberFormat="1" applyFill="1" applyBorder="1"/>
    <xf numFmtId="4" fontId="0" fillId="0" borderId="0" xfId="0" applyNumberFormat="1"/>
    <xf numFmtId="0" fontId="6" fillId="0" borderId="16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7" borderId="16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9" fontId="7" fillId="0" borderId="1" xfId="0" applyNumberFormat="1" applyFont="1" applyBorder="1"/>
    <xf numFmtId="0" fontId="7" fillId="0" borderId="1" xfId="0" applyFont="1" applyBorder="1"/>
    <xf numFmtId="0" fontId="8" fillId="0" borderId="0" xfId="0" applyFont="1" applyAlignment="1">
      <alignment wrapText="1"/>
    </xf>
    <xf numFmtId="0" fontId="8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9" fontId="0" fillId="0" borderId="0" xfId="0" applyNumberFormat="1"/>
    <xf numFmtId="0" fontId="0" fillId="0" borderId="0" xfId="0" applyAlignment="1">
      <alignment horizontal="center"/>
    </xf>
    <xf numFmtId="0" fontId="0" fillId="0" borderId="13" xfId="0" applyBorder="1" applyAlignment="1">
      <alignment horizontal="center"/>
    </xf>
    <xf numFmtId="0" fontId="0" fillId="5" borderId="0" xfId="0" applyFill="1"/>
    <xf numFmtId="0" fontId="1" fillId="8" borderId="1" xfId="0" applyFont="1" applyFill="1" applyBorder="1"/>
    <xf numFmtId="0" fontId="0" fillId="0" borderId="13" xfId="0" applyBorder="1"/>
    <xf numFmtId="0" fontId="1" fillId="0" borderId="1" xfId="0" applyFont="1" applyFill="1" applyBorder="1"/>
    <xf numFmtId="0" fontId="0" fillId="0" borderId="1" xfId="0" applyFont="1" applyFill="1" applyBorder="1"/>
    <xf numFmtId="0" fontId="1" fillId="9" borderId="1" xfId="0" applyFont="1" applyFill="1" applyBorder="1"/>
    <xf numFmtId="0" fontId="7" fillId="0" borderId="0" xfId="0" applyFont="1"/>
    <xf numFmtId="0" fontId="1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0" fontId="9" fillId="0" borderId="0" xfId="0" applyFont="1"/>
    <xf numFmtId="0" fontId="1" fillId="0" borderId="0" xfId="0" applyFont="1"/>
    <xf numFmtId="0" fontId="10" fillId="0" borderId="0" xfId="0" applyFont="1"/>
    <xf numFmtId="3" fontId="10" fillId="0" borderId="0" xfId="0" applyNumberFormat="1" applyFont="1"/>
    <xf numFmtId="0" fontId="10" fillId="0" borderId="0" xfId="0" applyNumberFormat="1" applyFont="1"/>
    <xf numFmtId="0" fontId="0" fillId="0" borderId="1" xfId="0" applyFill="1" applyBorder="1"/>
    <xf numFmtId="0" fontId="0" fillId="10" borderId="1" xfId="0" applyFill="1" applyBorder="1"/>
    <xf numFmtId="9" fontId="0" fillId="0" borderId="13" xfId="0" applyNumberFormat="1" applyBorder="1"/>
    <xf numFmtId="9" fontId="0" fillId="0" borderId="0" xfId="0" applyNumberFormat="1" applyBorder="1"/>
    <xf numFmtId="9" fontId="0" fillId="0" borderId="0" xfId="0" applyNumberFormat="1" applyAlignment="1">
      <alignment horizontal="center"/>
    </xf>
    <xf numFmtId="0" fontId="0" fillId="3" borderId="1" xfId="0" applyFill="1" applyBorder="1"/>
    <xf numFmtId="0" fontId="0" fillId="9" borderId="1" xfId="0" applyFill="1" applyBorder="1"/>
    <xf numFmtId="9" fontId="0" fillId="9" borderId="1" xfId="0" applyNumberFormat="1" applyFill="1" applyBorder="1"/>
    <xf numFmtId="0" fontId="0" fillId="2" borderId="1" xfId="0" applyFill="1" applyBorder="1" applyAlignment="1">
      <alignment horizontal="center" vertical="center"/>
    </xf>
    <xf numFmtId="4" fontId="0" fillId="0" borderId="4" xfId="0" applyNumberFormat="1" applyBorder="1" applyAlignment="1">
      <alignment horizontal="justify" vertical="justify" wrapText="1"/>
    </xf>
    <xf numFmtId="4" fontId="0" fillId="0" borderId="5" xfId="0" applyNumberFormat="1" applyBorder="1" applyAlignment="1">
      <alignment horizontal="justify" vertical="justify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3" borderId="1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" fillId="3" borderId="2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9" fontId="0" fillId="6" borderId="4" xfId="0" applyNumberFormat="1" applyFill="1" applyBorder="1" applyAlignment="1">
      <alignment horizontal="center"/>
    </xf>
    <xf numFmtId="9" fontId="0" fillId="6" borderId="5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7" borderId="13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11" borderId="1" xfId="0" applyNumberFormat="1" applyFill="1" applyBorder="1" applyAlignment="1">
      <alignment horizontal="center"/>
    </xf>
    <xf numFmtId="9" fontId="0" fillId="10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emf"/><Relationship Id="rId21" Type="http://schemas.openxmlformats.org/officeDocument/2006/relationships/image" Target="../media/image23.emf"/><Relationship Id="rId7" Type="http://schemas.openxmlformats.org/officeDocument/2006/relationships/image" Target="../media/image9.png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1</xdr:col>
      <xdr:colOff>1495425</xdr:colOff>
      <xdr:row>2</xdr:row>
      <xdr:rowOff>8680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2257425" cy="8754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257175</xdr:colOff>
      <xdr:row>2</xdr:row>
      <xdr:rowOff>8680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2257425" cy="875455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6</xdr:row>
      <xdr:rowOff>76200</xdr:rowOff>
    </xdr:from>
    <xdr:to>
      <xdr:col>5</xdr:col>
      <xdr:colOff>666750</xdr:colOff>
      <xdr:row>12</xdr:row>
      <xdr:rowOff>0</xdr:rowOff>
    </xdr:to>
    <xdr:sp macro="" textlink="">
      <xdr:nvSpPr>
        <xdr:cNvPr id="3" name="Almacenamiento de acceso secuencial 2"/>
        <xdr:cNvSpPr/>
      </xdr:nvSpPr>
      <xdr:spPr>
        <a:xfrm>
          <a:off x="4686300" y="2238375"/>
          <a:ext cx="1628775" cy="1066800"/>
        </a:xfrm>
        <a:prstGeom prst="flowChartMagneticTape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  <a:p>
          <a:pPr algn="l"/>
          <a:r>
            <a:rPr lang="es-MX" sz="1100"/>
            <a:t>Importancia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123825</xdr:colOff>
      <xdr:row>2</xdr:row>
      <xdr:rowOff>8680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2257425" cy="8754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1</xdr:col>
      <xdr:colOff>1495425</xdr:colOff>
      <xdr:row>2</xdr:row>
      <xdr:rowOff>8680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2257425" cy="8754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257175</xdr:colOff>
      <xdr:row>2</xdr:row>
      <xdr:rowOff>8680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2257425" cy="875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13</xdr:col>
      <xdr:colOff>9525</xdr:colOff>
      <xdr:row>7</xdr:row>
      <xdr:rowOff>171450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561022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24</xdr:col>
      <xdr:colOff>285750</xdr:colOff>
      <xdr:row>7</xdr:row>
      <xdr:rowOff>161925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0"/>
          <a:ext cx="5610225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161925</xdr:colOff>
      <xdr:row>10</xdr:row>
      <xdr:rowOff>9525</xdr:rowOff>
    </xdr:from>
    <xdr:to>
      <xdr:col>22</xdr:col>
      <xdr:colOff>752475</xdr:colOff>
      <xdr:row>34</xdr:row>
      <xdr:rowOff>142875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2276475"/>
          <a:ext cx="5210175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76200</xdr:rowOff>
    </xdr:from>
    <xdr:to>
      <xdr:col>13</xdr:col>
      <xdr:colOff>0</xdr:colOff>
      <xdr:row>33</xdr:row>
      <xdr:rowOff>142875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2650"/>
          <a:ext cx="5905500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142875</xdr:rowOff>
    </xdr:from>
    <xdr:to>
      <xdr:col>10</xdr:col>
      <xdr:colOff>600075</xdr:colOff>
      <xdr:row>60</xdr:row>
      <xdr:rowOff>28575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2825"/>
          <a:ext cx="5210175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542925</xdr:colOff>
      <xdr:row>36</xdr:row>
      <xdr:rowOff>95250</xdr:rowOff>
    </xdr:from>
    <xdr:to>
      <xdr:col>26</xdr:col>
      <xdr:colOff>9525</xdr:colOff>
      <xdr:row>44</xdr:row>
      <xdr:rowOff>0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7315200"/>
          <a:ext cx="561022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185</xdr:row>
          <xdr:rowOff>28575</xdr:rowOff>
        </xdr:from>
        <xdr:to>
          <xdr:col>12</xdr:col>
          <xdr:colOff>152400</xdr:colOff>
          <xdr:row>202</xdr:row>
          <xdr:rowOff>9525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15</xdr:col>
      <xdr:colOff>0</xdr:colOff>
      <xdr:row>62</xdr:row>
      <xdr:rowOff>0</xdr:rowOff>
    </xdr:from>
    <xdr:to>
      <xdr:col>22</xdr:col>
      <xdr:colOff>304800</xdr:colOff>
      <xdr:row>83</xdr:row>
      <xdr:rowOff>85725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2420600"/>
          <a:ext cx="5610225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12</xdr:col>
      <xdr:colOff>190500</xdr:colOff>
      <xdr:row>70</xdr:row>
      <xdr:rowOff>152400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3839825"/>
          <a:ext cx="416242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171450</xdr:colOff>
      <xdr:row>87</xdr:row>
      <xdr:rowOff>0</xdr:rowOff>
    </xdr:from>
    <xdr:to>
      <xdr:col>21</xdr:col>
      <xdr:colOff>190500</xdr:colOff>
      <xdr:row>107</xdr:row>
      <xdr:rowOff>123825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7268825"/>
          <a:ext cx="5610225" cy="398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111</xdr:row>
      <xdr:rowOff>0</xdr:rowOff>
    </xdr:from>
    <xdr:to>
      <xdr:col>22</xdr:col>
      <xdr:colOff>304800</xdr:colOff>
      <xdr:row>132</xdr:row>
      <xdr:rowOff>66675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1840825"/>
          <a:ext cx="5610225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12</xdr:col>
      <xdr:colOff>190500</xdr:colOff>
      <xdr:row>119</xdr:row>
      <xdr:rowOff>152400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3839825"/>
          <a:ext cx="421957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134</xdr:row>
      <xdr:rowOff>0</xdr:rowOff>
    </xdr:from>
    <xdr:to>
      <xdr:col>22</xdr:col>
      <xdr:colOff>304800</xdr:colOff>
      <xdr:row>157</xdr:row>
      <xdr:rowOff>85725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6327100"/>
          <a:ext cx="5610225" cy="451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158</xdr:row>
      <xdr:rowOff>0</xdr:rowOff>
    </xdr:from>
    <xdr:to>
      <xdr:col>22</xdr:col>
      <xdr:colOff>304800</xdr:colOff>
      <xdr:row>176</xdr:row>
      <xdr:rowOff>57150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30946725"/>
          <a:ext cx="5610225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571500</xdr:colOff>
      <xdr:row>185</xdr:row>
      <xdr:rowOff>85725</xdr:rowOff>
    </xdr:from>
    <xdr:to>
      <xdr:col>23</xdr:col>
      <xdr:colOff>114300</xdr:colOff>
      <xdr:row>201</xdr:row>
      <xdr:rowOff>66675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34651950"/>
          <a:ext cx="5610225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552450</xdr:colOff>
      <xdr:row>210</xdr:row>
      <xdr:rowOff>38100</xdr:rowOff>
    </xdr:from>
    <xdr:to>
      <xdr:col>23</xdr:col>
      <xdr:colOff>95250</xdr:colOff>
      <xdr:row>225</xdr:row>
      <xdr:rowOff>104775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39519225"/>
          <a:ext cx="5610225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12</xdr:col>
      <xdr:colOff>19050</xdr:colOff>
      <xdr:row>220</xdr:row>
      <xdr:rowOff>47625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05125"/>
          <a:ext cx="5610225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12</xdr:col>
      <xdr:colOff>19050</xdr:colOff>
      <xdr:row>236</xdr:row>
      <xdr:rowOff>171450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43625"/>
          <a:ext cx="5610225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228</xdr:row>
      <xdr:rowOff>0</xdr:rowOff>
    </xdr:from>
    <xdr:to>
      <xdr:col>23</xdr:col>
      <xdr:colOff>228600</xdr:colOff>
      <xdr:row>258</xdr:row>
      <xdr:rowOff>104775</xdr:rowOff>
    </xdr:to>
    <xdr:pic>
      <xdr:nvPicPr>
        <xdr:cNvPr id="24" name="Imagen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44434125"/>
          <a:ext cx="5610225" cy="581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12</xdr:col>
      <xdr:colOff>19050</xdr:colOff>
      <xdr:row>271</xdr:row>
      <xdr:rowOff>0</xdr:rowOff>
    </xdr:to>
    <xdr:pic>
      <xdr:nvPicPr>
        <xdr:cNvPr id="25" name="Imagen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30125"/>
          <a:ext cx="5610225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260</xdr:row>
      <xdr:rowOff>0</xdr:rowOff>
    </xdr:from>
    <xdr:to>
      <xdr:col>23</xdr:col>
      <xdr:colOff>228600</xdr:colOff>
      <xdr:row>278</xdr:row>
      <xdr:rowOff>66675</xdr:rowOff>
    </xdr:to>
    <xdr:pic>
      <xdr:nvPicPr>
        <xdr:cNvPr id="26" name="Imagen 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50530125"/>
          <a:ext cx="5610225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282</xdr:row>
      <xdr:rowOff>0</xdr:rowOff>
    </xdr:from>
    <xdr:to>
      <xdr:col>23</xdr:col>
      <xdr:colOff>228600</xdr:colOff>
      <xdr:row>304</xdr:row>
      <xdr:rowOff>152400</xdr:rowOff>
    </xdr:to>
    <xdr:pic>
      <xdr:nvPicPr>
        <xdr:cNvPr id="27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54721125"/>
          <a:ext cx="5610225" cy="434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281</xdr:row>
      <xdr:rowOff>47625</xdr:rowOff>
    </xdr:from>
    <xdr:to>
      <xdr:col>13</xdr:col>
      <xdr:colOff>390525</xdr:colOff>
      <xdr:row>289</xdr:row>
      <xdr:rowOff>180975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4578250"/>
          <a:ext cx="561022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12</xdr:col>
      <xdr:colOff>19050</xdr:colOff>
      <xdr:row>309</xdr:row>
      <xdr:rowOff>85725</xdr:rowOff>
    </xdr:to>
    <xdr:pic>
      <xdr:nvPicPr>
        <xdr:cNvPr id="29" name="Imagen 2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02625"/>
          <a:ext cx="56102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306</xdr:row>
      <xdr:rowOff>0</xdr:rowOff>
    </xdr:from>
    <xdr:to>
      <xdr:col>23</xdr:col>
      <xdr:colOff>228600</xdr:colOff>
      <xdr:row>319</xdr:row>
      <xdr:rowOff>85725</xdr:rowOff>
    </xdr:to>
    <xdr:pic>
      <xdr:nvPicPr>
        <xdr:cNvPr id="30" name="Imagen 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59293125"/>
          <a:ext cx="5610225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752475</xdr:colOff>
      <xdr:row>0</xdr:row>
      <xdr:rowOff>0</xdr:rowOff>
    </xdr:from>
    <xdr:to>
      <xdr:col>24</xdr:col>
      <xdr:colOff>592039</xdr:colOff>
      <xdr:row>28</xdr:row>
      <xdr:rowOff>74362</xdr:rowOff>
    </xdr:to>
    <xdr:pic>
      <xdr:nvPicPr>
        <xdr:cNvPr id="3" name="Marcador de contenido 3"/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8150" y="0"/>
          <a:ext cx="9745564" cy="5408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9"/>
  <sheetViews>
    <sheetView topLeftCell="A4" workbookViewId="0">
      <selection activeCell="C21" sqref="C21"/>
    </sheetView>
  </sheetViews>
  <sheetFormatPr baseColWidth="10" defaultRowHeight="15" x14ac:dyDescent="0.25"/>
  <cols>
    <col min="2" max="2" width="25" customWidth="1"/>
    <col min="3" max="3" width="33.42578125" customWidth="1"/>
    <col min="4" max="4" width="20.42578125" customWidth="1"/>
  </cols>
  <sheetData>
    <row r="1" spans="2:6" ht="37.5" customHeight="1" x14ac:dyDescent="0.25"/>
    <row r="2" spans="2:6" ht="37.5" customHeight="1" x14ac:dyDescent="0.3">
      <c r="B2" s="57" t="s">
        <v>7</v>
      </c>
      <c r="C2" s="57"/>
      <c r="D2" s="57"/>
      <c r="E2" s="57"/>
      <c r="F2" s="57"/>
    </row>
    <row r="3" spans="2:6" ht="31.5" customHeight="1" x14ac:dyDescent="0.25"/>
    <row r="6" spans="2:6" ht="33.75" customHeight="1" x14ac:dyDescent="0.25">
      <c r="B6" s="59" t="s">
        <v>0</v>
      </c>
      <c r="C6" s="60"/>
    </row>
    <row r="7" spans="2:6" ht="40.5" customHeight="1" x14ac:dyDescent="0.25">
      <c r="B7" s="3" t="s">
        <v>1</v>
      </c>
      <c r="C7" s="2" t="s">
        <v>5</v>
      </c>
    </row>
    <row r="8" spans="2:6" ht="24" customHeight="1" x14ac:dyDescent="0.25">
      <c r="B8" s="3" t="s">
        <v>6</v>
      </c>
      <c r="C8" s="1" t="s">
        <v>3</v>
      </c>
    </row>
    <row r="9" spans="2:6" ht="29.25" customHeight="1" x14ac:dyDescent="0.25">
      <c r="B9" s="3" t="s">
        <v>2</v>
      </c>
      <c r="C9" s="1" t="s">
        <v>4</v>
      </c>
    </row>
  </sheetData>
  <mergeCells count="2">
    <mergeCell ref="B2:F2"/>
    <mergeCell ref="B6:C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topLeftCell="A17" zoomScaleNormal="100" workbookViewId="0">
      <selection activeCell="D28" sqref="D28"/>
    </sheetView>
  </sheetViews>
  <sheetFormatPr baseColWidth="10" defaultRowHeight="15" x14ac:dyDescent="0.25"/>
  <cols>
    <col min="2" max="2" width="18.5703125" customWidth="1"/>
    <col min="3" max="3" width="16.7109375" customWidth="1"/>
    <col min="4" max="4" width="17.85546875" customWidth="1"/>
    <col min="5" max="5" width="20" customWidth="1"/>
    <col min="6" max="6" width="16.7109375" customWidth="1"/>
    <col min="7" max="7" width="15.42578125" customWidth="1"/>
  </cols>
  <sheetData>
    <row r="1" spans="2:8" ht="37.5" customHeight="1" x14ac:dyDescent="0.25"/>
    <row r="2" spans="2:8" ht="37.5" customHeight="1" x14ac:dyDescent="0.3">
      <c r="B2" s="57" t="s">
        <v>7</v>
      </c>
      <c r="C2" s="57"/>
      <c r="D2" s="57"/>
      <c r="E2" s="57"/>
      <c r="F2" s="57"/>
    </row>
    <row r="3" spans="2:8" ht="31.5" customHeight="1" x14ac:dyDescent="0.25"/>
    <row r="4" spans="2:8" x14ac:dyDescent="0.25">
      <c r="B4" s="58" t="s">
        <v>3</v>
      </c>
      <c r="C4" s="58"/>
    </row>
    <row r="5" spans="2:8" x14ac:dyDescent="0.25">
      <c r="B5" t="s">
        <v>10</v>
      </c>
    </row>
    <row r="6" spans="2:8" ht="33.75" customHeight="1" x14ac:dyDescent="0.25">
      <c r="B6" s="7" t="s">
        <v>8</v>
      </c>
      <c r="C6" s="7" t="s">
        <v>9</v>
      </c>
    </row>
    <row r="7" spans="2:8" x14ac:dyDescent="0.25">
      <c r="B7" s="3" t="s">
        <v>11</v>
      </c>
      <c r="C7" s="5">
        <v>25000</v>
      </c>
    </row>
    <row r="8" spans="2:8" x14ac:dyDescent="0.25">
      <c r="B8" s="3" t="s">
        <v>12</v>
      </c>
      <c r="C8" s="6">
        <v>8000</v>
      </c>
    </row>
    <row r="9" spans="2:8" x14ac:dyDescent="0.25">
      <c r="B9" s="3" t="s">
        <v>13</v>
      </c>
      <c r="C9" s="6">
        <v>9000</v>
      </c>
    </row>
    <row r="10" spans="2:8" x14ac:dyDescent="0.25">
      <c r="B10" s="3" t="s">
        <v>14</v>
      </c>
      <c r="C10" s="6">
        <v>5000</v>
      </c>
    </row>
    <row r="11" spans="2:8" x14ac:dyDescent="0.25">
      <c r="B11" s="3" t="s">
        <v>15</v>
      </c>
      <c r="C11" s="6">
        <v>3000</v>
      </c>
    </row>
    <row r="14" spans="2:8" x14ac:dyDescent="0.25">
      <c r="B14" s="4" t="s">
        <v>27</v>
      </c>
    </row>
    <row r="15" spans="2:8" x14ac:dyDescent="0.25">
      <c r="B15" s="11"/>
      <c r="C15" t="s">
        <v>28</v>
      </c>
    </row>
    <row r="16" spans="2:8" ht="25.5" customHeight="1" x14ac:dyDescent="0.25">
      <c r="B16" s="54" t="s">
        <v>8</v>
      </c>
      <c r="C16" s="8" t="s">
        <v>17</v>
      </c>
      <c r="D16" s="8" t="s">
        <v>20</v>
      </c>
      <c r="E16" s="8" t="s">
        <v>18</v>
      </c>
      <c r="F16" s="8" t="s">
        <v>19</v>
      </c>
      <c r="G16" s="54" t="s">
        <v>25</v>
      </c>
      <c r="H16" s="54" t="s">
        <v>25</v>
      </c>
    </row>
    <row r="17" spans="2:8" ht="45" customHeight="1" x14ac:dyDescent="0.25">
      <c r="B17" s="54"/>
      <c r="C17" s="9" t="s">
        <v>21</v>
      </c>
      <c r="D17" s="9" t="s">
        <v>22</v>
      </c>
      <c r="E17" s="9" t="s">
        <v>24</v>
      </c>
      <c r="F17" s="9" t="s">
        <v>23</v>
      </c>
      <c r="G17" s="54"/>
      <c r="H17" s="54"/>
    </row>
    <row r="18" spans="2:8" x14ac:dyDescent="0.25">
      <c r="B18" s="3" t="s">
        <v>11</v>
      </c>
      <c r="C18" s="1">
        <v>1</v>
      </c>
      <c r="D18" s="1">
        <v>1</v>
      </c>
      <c r="E18" s="1">
        <v>1</v>
      </c>
      <c r="F18" s="1">
        <v>1</v>
      </c>
      <c r="G18" s="1">
        <f>SUM(C18:F18)/4</f>
        <v>1</v>
      </c>
      <c r="H18" s="1">
        <v>1</v>
      </c>
    </row>
    <row r="19" spans="2:8" x14ac:dyDescent="0.25">
      <c r="B19" s="3" t="s">
        <v>12</v>
      </c>
      <c r="C19" s="1">
        <v>2</v>
      </c>
      <c r="D19" s="1">
        <v>3</v>
      </c>
      <c r="E19" s="1">
        <v>2</v>
      </c>
      <c r="F19" s="1">
        <v>2</v>
      </c>
      <c r="G19" s="1">
        <f>SUM(C19:F19)/4</f>
        <v>2.25</v>
      </c>
      <c r="H19" s="1">
        <v>2</v>
      </c>
    </row>
    <row r="20" spans="2:8" x14ac:dyDescent="0.25">
      <c r="B20" s="3" t="s">
        <v>13</v>
      </c>
      <c r="C20" s="1">
        <v>3</v>
      </c>
      <c r="D20" s="1">
        <v>2</v>
      </c>
      <c r="E20" s="1">
        <v>3</v>
      </c>
      <c r="F20" s="1">
        <v>3</v>
      </c>
      <c r="G20" s="1">
        <f t="shared" ref="G20:G22" si="0">SUM(C20:F20)/4</f>
        <v>2.75</v>
      </c>
      <c r="H20" s="1">
        <v>3</v>
      </c>
    </row>
    <row r="21" spans="2:8" x14ac:dyDescent="0.25">
      <c r="B21" s="3" t="s">
        <v>14</v>
      </c>
      <c r="C21" s="1">
        <v>4</v>
      </c>
      <c r="D21" s="1">
        <v>4</v>
      </c>
      <c r="E21" s="1">
        <v>5</v>
      </c>
      <c r="F21" s="1">
        <v>4</v>
      </c>
      <c r="G21" s="1">
        <f t="shared" si="0"/>
        <v>4.25</v>
      </c>
      <c r="H21" s="1">
        <v>4</v>
      </c>
    </row>
    <row r="22" spans="2:8" x14ac:dyDescent="0.25">
      <c r="B22" s="3" t="s">
        <v>15</v>
      </c>
      <c r="C22" s="1">
        <v>5</v>
      </c>
      <c r="D22" s="1">
        <v>5</v>
      </c>
      <c r="E22" s="1">
        <v>4</v>
      </c>
      <c r="F22" s="1">
        <v>5</v>
      </c>
      <c r="G22" s="1">
        <f t="shared" si="0"/>
        <v>4.75</v>
      </c>
      <c r="H22" s="1">
        <v>5</v>
      </c>
    </row>
    <row r="24" spans="2:8" x14ac:dyDescent="0.25">
      <c r="B24" s="4" t="s">
        <v>46</v>
      </c>
    </row>
    <row r="26" spans="2:8" x14ac:dyDescent="0.25">
      <c r="B26" s="10" t="s">
        <v>8</v>
      </c>
      <c r="C26" s="8" t="s">
        <v>25</v>
      </c>
      <c r="D26" s="8" t="s">
        <v>9</v>
      </c>
      <c r="E26" s="8" t="s">
        <v>26</v>
      </c>
    </row>
    <row r="27" spans="2:8" ht="21" customHeight="1" x14ac:dyDescent="0.25">
      <c r="B27" s="3" t="s">
        <v>11</v>
      </c>
      <c r="C27" s="1">
        <f>+H18</f>
        <v>1</v>
      </c>
      <c r="D27" s="5">
        <f>+C7</f>
        <v>25000</v>
      </c>
      <c r="E27" s="5"/>
    </row>
    <row r="28" spans="2:8" ht="21" customHeight="1" x14ac:dyDescent="0.25">
      <c r="B28" s="3" t="s">
        <v>12</v>
      </c>
      <c r="C28" s="1">
        <f>+H19</f>
        <v>2</v>
      </c>
      <c r="D28" s="6">
        <f>+C8</f>
        <v>8000</v>
      </c>
      <c r="E28" s="55" t="s">
        <v>47</v>
      </c>
    </row>
    <row r="29" spans="2:8" ht="26.25" customHeight="1" x14ac:dyDescent="0.25">
      <c r="B29" s="3" t="s">
        <v>13</v>
      </c>
      <c r="C29" s="1">
        <f>+H20</f>
        <v>3</v>
      </c>
      <c r="D29" s="6">
        <f>+C9</f>
        <v>9000</v>
      </c>
      <c r="E29" s="56"/>
    </row>
    <row r="30" spans="2:8" ht="21" customHeight="1" x14ac:dyDescent="0.25">
      <c r="B30" s="3" t="s">
        <v>14</v>
      </c>
      <c r="C30" s="1">
        <f>+H21</f>
        <v>4</v>
      </c>
      <c r="D30" s="6">
        <f>+C10</f>
        <v>5000</v>
      </c>
      <c r="E30" s="6"/>
    </row>
    <row r="31" spans="2:8" ht="21" customHeight="1" x14ac:dyDescent="0.25">
      <c r="B31" s="3" t="s">
        <v>15</v>
      </c>
      <c r="C31" s="1">
        <f>+H22</f>
        <v>5</v>
      </c>
      <c r="D31" s="6">
        <f>+C11</f>
        <v>3000</v>
      </c>
      <c r="E31" s="6"/>
    </row>
    <row r="33" spans="2:5" x14ac:dyDescent="0.25">
      <c r="B33" s="4" t="s">
        <v>29</v>
      </c>
    </row>
    <row r="34" spans="2:5" x14ac:dyDescent="0.25">
      <c r="B34" s="10" t="s">
        <v>8</v>
      </c>
      <c r="C34" s="8" t="s">
        <v>25</v>
      </c>
      <c r="D34" s="8" t="s">
        <v>9</v>
      </c>
      <c r="E34" s="8" t="s">
        <v>26</v>
      </c>
    </row>
    <row r="35" spans="2:5" x14ac:dyDescent="0.25">
      <c r="B35" s="3" t="s">
        <v>30</v>
      </c>
      <c r="C35" s="1">
        <f>+(G18+G19)/2</f>
        <v>1.625</v>
      </c>
      <c r="D35" s="5">
        <f>+(D27+D28)/2</f>
        <v>16500</v>
      </c>
      <c r="E35" s="5"/>
    </row>
  </sheetData>
  <mergeCells count="6">
    <mergeCell ref="H16:H17"/>
    <mergeCell ref="E28:E29"/>
    <mergeCell ref="B2:F2"/>
    <mergeCell ref="B4:C4"/>
    <mergeCell ref="B16:B17"/>
    <mergeCell ref="G16:G1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1"/>
  <sheetViews>
    <sheetView topLeftCell="A13" workbookViewId="0">
      <selection activeCell="D23" sqref="D23"/>
    </sheetView>
  </sheetViews>
  <sheetFormatPr baseColWidth="10" defaultRowHeight="15" x14ac:dyDescent="0.25"/>
  <cols>
    <col min="2" max="2" width="20.5703125" customWidth="1"/>
    <col min="3" max="3" width="16.7109375" customWidth="1"/>
    <col min="4" max="4" width="17.85546875" customWidth="1"/>
    <col min="5" max="5" width="20.140625" customWidth="1"/>
    <col min="6" max="6" width="16.7109375" customWidth="1"/>
    <col min="7" max="7" width="15.42578125" customWidth="1"/>
  </cols>
  <sheetData>
    <row r="1" spans="2:7" ht="37.5" customHeight="1" x14ac:dyDescent="0.25"/>
    <row r="2" spans="2:7" ht="37.5" customHeight="1" x14ac:dyDescent="0.3">
      <c r="B2" s="57" t="s">
        <v>7</v>
      </c>
      <c r="C2" s="57"/>
      <c r="D2" s="57"/>
      <c r="E2" s="57"/>
      <c r="F2" s="57"/>
    </row>
    <row r="3" spans="2:7" ht="31.5" customHeight="1" x14ac:dyDescent="0.25"/>
    <row r="4" spans="2:7" x14ac:dyDescent="0.25">
      <c r="B4" s="58" t="s">
        <v>4</v>
      </c>
      <c r="C4" s="58"/>
    </row>
    <row r="5" spans="2:7" x14ac:dyDescent="0.25">
      <c r="B5" t="s">
        <v>10</v>
      </c>
    </row>
    <row r="6" spans="2:7" ht="33.75" customHeight="1" x14ac:dyDescent="0.25">
      <c r="B6" s="7" t="s">
        <v>8</v>
      </c>
      <c r="C6" s="7" t="s">
        <v>9</v>
      </c>
    </row>
    <row r="7" spans="2:7" x14ac:dyDescent="0.25">
      <c r="B7" s="3" t="s">
        <v>11</v>
      </c>
      <c r="C7" s="5">
        <v>25000</v>
      </c>
    </row>
    <row r="8" spans="2:7" x14ac:dyDescent="0.25">
      <c r="B8" s="3" t="s">
        <v>12</v>
      </c>
      <c r="C8" s="6">
        <v>8000</v>
      </c>
    </row>
    <row r="9" spans="2:7" x14ac:dyDescent="0.25">
      <c r="B9" s="3" t="s">
        <v>13</v>
      </c>
      <c r="C9" s="6">
        <v>9000</v>
      </c>
    </row>
    <row r="10" spans="2:7" x14ac:dyDescent="0.25">
      <c r="B10" s="3" t="s">
        <v>14</v>
      </c>
      <c r="C10" s="6">
        <v>5000</v>
      </c>
    </row>
    <row r="11" spans="2:7" x14ac:dyDescent="0.25">
      <c r="B11" s="3" t="s">
        <v>15</v>
      </c>
      <c r="C11" s="6">
        <v>3000</v>
      </c>
    </row>
    <row r="14" spans="2:7" x14ac:dyDescent="0.25">
      <c r="B14" s="4" t="s">
        <v>16</v>
      </c>
    </row>
    <row r="15" spans="2:7" x14ac:dyDescent="0.25">
      <c r="B15" s="11"/>
    </row>
    <row r="16" spans="2:7" ht="25.5" customHeight="1" x14ac:dyDescent="0.25">
      <c r="B16" s="61" t="s">
        <v>31</v>
      </c>
      <c r="C16" s="8" t="s">
        <v>17</v>
      </c>
      <c r="D16" s="8" t="s">
        <v>20</v>
      </c>
      <c r="E16" s="8" t="s">
        <v>18</v>
      </c>
      <c r="F16" s="8" t="s">
        <v>19</v>
      </c>
      <c r="G16" s="61" t="s">
        <v>39</v>
      </c>
    </row>
    <row r="17" spans="2:7" ht="45" customHeight="1" x14ac:dyDescent="0.25">
      <c r="B17" s="62"/>
      <c r="C17" s="9" t="s">
        <v>21</v>
      </c>
      <c r="D17" s="9" t="s">
        <v>22</v>
      </c>
      <c r="E17" s="9" t="s">
        <v>24</v>
      </c>
      <c r="F17" s="9" t="s">
        <v>23</v>
      </c>
      <c r="G17" s="62"/>
    </row>
    <row r="18" spans="2:7" ht="24" customHeight="1" x14ac:dyDescent="0.25">
      <c r="B18" s="3" t="s">
        <v>32</v>
      </c>
      <c r="C18" s="1"/>
      <c r="D18" s="1"/>
      <c r="E18" s="1"/>
      <c r="F18" s="1"/>
      <c r="G18" s="1"/>
    </row>
    <row r="19" spans="2:7" x14ac:dyDescent="0.25">
      <c r="B19" s="3" t="s">
        <v>38</v>
      </c>
      <c r="C19" s="1"/>
      <c r="D19" s="1"/>
      <c r="E19" s="1"/>
      <c r="F19" s="1"/>
      <c r="G19" s="1"/>
    </row>
    <row r="20" spans="2:7" x14ac:dyDescent="0.25">
      <c r="B20" s="3"/>
      <c r="C20" s="1"/>
      <c r="D20" s="1"/>
      <c r="E20" s="1"/>
      <c r="F20" s="1"/>
      <c r="G20" s="1"/>
    </row>
    <row r="21" spans="2:7" x14ac:dyDescent="0.25">
      <c r="B21" s="63" t="s">
        <v>33</v>
      </c>
      <c r="C21" s="51" t="s">
        <v>11</v>
      </c>
      <c r="D21" s="51" t="s">
        <v>11</v>
      </c>
      <c r="E21" s="51" t="s">
        <v>11</v>
      </c>
      <c r="F21" s="51" t="s">
        <v>11</v>
      </c>
      <c r="G21" s="51" t="s">
        <v>11</v>
      </c>
    </row>
    <row r="22" spans="2:7" x14ac:dyDescent="0.25">
      <c r="B22" s="63"/>
      <c r="C22" s="51"/>
      <c r="D22" s="51"/>
      <c r="E22" s="51"/>
      <c r="F22" s="51"/>
      <c r="G22" s="51"/>
    </row>
    <row r="23" spans="2:7" x14ac:dyDescent="0.25">
      <c r="B23" s="64" t="s">
        <v>34</v>
      </c>
      <c r="C23" s="51" t="s">
        <v>40</v>
      </c>
      <c r="D23" s="51" t="s">
        <v>40</v>
      </c>
      <c r="E23" s="51" t="s">
        <v>40</v>
      </c>
      <c r="F23" s="51" t="s">
        <v>40</v>
      </c>
      <c r="G23" s="51" t="s">
        <v>40</v>
      </c>
    </row>
    <row r="24" spans="2:7" x14ac:dyDescent="0.25">
      <c r="B24" s="64"/>
      <c r="C24" s="1"/>
      <c r="D24" s="52" t="s">
        <v>13</v>
      </c>
      <c r="E24" s="52" t="s">
        <v>13</v>
      </c>
      <c r="F24" s="52" t="s">
        <v>13</v>
      </c>
      <c r="G24" s="1" t="s">
        <v>13</v>
      </c>
    </row>
    <row r="25" spans="2:7" x14ac:dyDescent="0.25">
      <c r="B25" s="64" t="s">
        <v>35</v>
      </c>
      <c r="C25" s="1" t="s">
        <v>13</v>
      </c>
      <c r="D25" s="1"/>
      <c r="E25" s="1"/>
      <c r="F25" s="1"/>
      <c r="G25" s="1"/>
    </row>
    <row r="26" spans="2:7" x14ac:dyDescent="0.25">
      <c r="B26" s="64"/>
      <c r="C26" s="1"/>
      <c r="D26" s="1"/>
      <c r="E26" s="1"/>
      <c r="F26" s="1"/>
      <c r="G26" s="1"/>
    </row>
    <row r="27" spans="2:7" x14ac:dyDescent="0.25">
      <c r="B27" s="64" t="s">
        <v>36</v>
      </c>
      <c r="C27" s="1" t="s">
        <v>41</v>
      </c>
      <c r="D27" s="1" t="s">
        <v>41</v>
      </c>
      <c r="E27" s="1"/>
      <c r="F27" s="1"/>
      <c r="G27" s="1"/>
    </row>
    <row r="28" spans="2:7" x14ac:dyDescent="0.25">
      <c r="B28" s="64"/>
      <c r="C28" s="1"/>
      <c r="D28" s="1"/>
      <c r="E28" s="1" t="s">
        <v>41</v>
      </c>
      <c r="F28" s="1"/>
      <c r="G28" s="1" t="s">
        <v>42</v>
      </c>
    </row>
    <row r="29" spans="2:7" x14ac:dyDescent="0.25">
      <c r="B29" s="64" t="s">
        <v>37</v>
      </c>
      <c r="C29" s="1" t="s">
        <v>15</v>
      </c>
      <c r="D29" s="1" t="s">
        <v>15</v>
      </c>
      <c r="E29" s="1" t="s">
        <v>15</v>
      </c>
      <c r="F29" s="1" t="s">
        <v>42</v>
      </c>
      <c r="G29" s="1"/>
    </row>
    <row r="30" spans="2:7" x14ac:dyDescent="0.25">
      <c r="B30" s="64"/>
      <c r="C30" s="1"/>
      <c r="D30" s="1"/>
      <c r="E30" s="1"/>
      <c r="F30" s="1" t="s">
        <v>15</v>
      </c>
      <c r="G30" s="1" t="s">
        <v>15</v>
      </c>
    </row>
    <row r="33" spans="2:6" ht="45" customHeight="1" x14ac:dyDescent="0.25">
      <c r="B33" s="12" t="s">
        <v>31</v>
      </c>
      <c r="C33" s="9" t="s">
        <v>43</v>
      </c>
      <c r="D33" s="9" t="s">
        <v>44</v>
      </c>
      <c r="E33" s="65" t="s">
        <v>45</v>
      </c>
      <c r="F33" s="66"/>
    </row>
    <row r="34" spans="2:6" x14ac:dyDescent="0.25">
      <c r="B34" s="3" t="s">
        <v>32</v>
      </c>
      <c r="C34" s="1"/>
      <c r="D34" s="1"/>
      <c r="E34" s="1"/>
      <c r="F34" s="1"/>
    </row>
    <row r="35" spans="2:6" x14ac:dyDescent="0.25">
      <c r="B35" s="3" t="s">
        <v>38</v>
      </c>
      <c r="C35" s="1"/>
      <c r="D35" s="1"/>
      <c r="E35" s="1"/>
      <c r="F35" s="1"/>
    </row>
    <row r="36" spans="2:6" x14ac:dyDescent="0.25">
      <c r="B36" s="3"/>
      <c r="C36" s="1"/>
      <c r="D36" s="1"/>
      <c r="E36" s="1"/>
      <c r="F36" s="1"/>
    </row>
    <row r="37" spans="2:6" x14ac:dyDescent="0.25">
      <c r="B37" s="64" t="s">
        <v>33</v>
      </c>
      <c r="C37" s="1" t="s">
        <v>11</v>
      </c>
      <c r="D37" s="6">
        <f>+C7</f>
        <v>25000</v>
      </c>
      <c r="E37" s="1"/>
      <c r="F37" s="1"/>
    </row>
    <row r="38" spans="2:6" x14ac:dyDescent="0.25">
      <c r="B38" s="64"/>
      <c r="C38" s="1"/>
      <c r="D38" s="1"/>
      <c r="E38" s="1"/>
      <c r="F38" s="1"/>
    </row>
    <row r="39" spans="2:6" x14ac:dyDescent="0.25">
      <c r="B39" s="64" t="s">
        <v>34</v>
      </c>
      <c r="C39" s="1" t="s">
        <v>40</v>
      </c>
      <c r="D39" s="6">
        <f>+C8</f>
        <v>8000</v>
      </c>
      <c r="E39" s="67" t="s">
        <v>62</v>
      </c>
      <c r="F39" s="68"/>
    </row>
    <row r="40" spans="2:6" x14ac:dyDescent="0.25">
      <c r="B40" s="64"/>
      <c r="C40" s="1" t="s">
        <v>13</v>
      </c>
      <c r="D40" s="6">
        <f>+C9</f>
        <v>9000</v>
      </c>
      <c r="E40" s="69"/>
      <c r="F40" s="70"/>
    </row>
    <row r="41" spans="2:6" x14ac:dyDescent="0.25">
      <c r="B41" s="64" t="s">
        <v>35</v>
      </c>
      <c r="C41" s="1"/>
      <c r="D41" s="1"/>
      <c r="E41" s="1"/>
      <c r="F41" s="1"/>
    </row>
    <row r="42" spans="2:6" x14ac:dyDescent="0.25">
      <c r="B42" s="64"/>
      <c r="C42" s="1"/>
      <c r="D42" s="1"/>
      <c r="E42" s="1"/>
      <c r="F42" s="1"/>
    </row>
    <row r="43" spans="2:6" x14ac:dyDescent="0.25">
      <c r="B43" s="64" t="s">
        <v>36</v>
      </c>
      <c r="C43" s="1" t="s">
        <v>41</v>
      </c>
      <c r="D43" s="6">
        <f>+C10</f>
        <v>5000</v>
      </c>
      <c r="E43" s="1"/>
      <c r="F43" s="1"/>
    </row>
    <row r="44" spans="2:6" x14ac:dyDescent="0.25">
      <c r="B44" s="64"/>
      <c r="C44" s="1"/>
      <c r="D44" s="1"/>
      <c r="E44" s="1"/>
      <c r="F44" s="1"/>
    </row>
    <row r="45" spans="2:6" x14ac:dyDescent="0.25">
      <c r="B45" s="64" t="s">
        <v>37</v>
      </c>
      <c r="C45" s="1" t="s">
        <v>15</v>
      </c>
      <c r="D45" s="6">
        <f>+C11</f>
        <v>3000</v>
      </c>
      <c r="E45" s="1"/>
      <c r="F45" s="1"/>
    </row>
    <row r="46" spans="2:6" x14ac:dyDescent="0.25">
      <c r="B46" s="64"/>
      <c r="C46" s="1"/>
      <c r="D46" s="1"/>
      <c r="E46" s="1"/>
      <c r="F46" s="1"/>
    </row>
    <row r="49" spans="2:5" x14ac:dyDescent="0.25">
      <c r="B49" s="4" t="s">
        <v>29</v>
      </c>
    </row>
    <row r="50" spans="2:5" x14ac:dyDescent="0.25">
      <c r="B50" s="10" t="s">
        <v>8</v>
      </c>
      <c r="C50" s="8" t="s">
        <v>11</v>
      </c>
      <c r="D50" s="8" t="s">
        <v>9</v>
      </c>
      <c r="E50" s="8" t="s">
        <v>26</v>
      </c>
    </row>
    <row r="51" spans="2:5" x14ac:dyDescent="0.25">
      <c r="B51" s="3" t="s">
        <v>30</v>
      </c>
      <c r="C51" s="1"/>
      <c r="D51" s="5">
        <f>+(D37+D40)/2</f>
        <v>17000</v>
      </c>
      <c r="E51" s="5"/>
    </row>
  </sheetData>
  <mergeCells count="16">
    <mergeCell ref="B2:F2"/>
    <mergeCell ref="B4:C4"/>
    <mergeCell ref="B16:B17"/>
    <mergeCell ref="B43:B44"/>
    <mergeCell ref="B45:B46"/>
    <mergeCell ref="B29:B30"/>
    <mergeCell ref="E33:F33"/>
    <mergeCell ref="E39:F40"/>
    <mergeCell ref="B37:B38"/>
    <mergeCell ref="B39:B40"/>
    <mergeCell ref="B41:B42"/>
    <mergeCell ref="G16:G17"/>
    <mergeCell ref="B21:B22"/>
    <mergeCell ref="B23:B24"/>
    <mergeCell ref="B25:B26"/>
    <mergeCell ref="B27:B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9"/>
  <sheetViews>
    <sheetView workbookViewId="0">
      <selection activeCell="G4" sqref="E4:G21"/>
    </sheetView>
  </sheetViews>
  <sheetFormatPr baseColWidth="10" defaultRowHeight="15" x14ac:dyDescent="0.25"/>
  <cols>
    <col min="2" max="2" width="25" customWidth="1"/>
    <col min="3" max="3" width="33.42578125" customWidth="1"/>
    <col min="4" max="4" width="20.42578125" customWidth="1"/>
  </cols>
  <sheetData>
    <row r="1" spans="2:6" ht="37.5" customHeight="1" x14ac:dyDescent="0.25"/>
    <row r="2" spans="2:6" ht="37.5" customHeight="1" x14ac:dyDescent="0.3">
      <c r="B2" s="57" t="s">
        <v>7</v>
      </c>
      <c r="C2" s="57"/>
      <c r="D2" s="57"/>
      <c r="E2" s="57"/>
      <c r="F2" s="57"/>
    </row>
    <row r="3" spans="2:6" ht="31.5" customHeight="1" x14ac:dyDescent="0.25"/>
    <row r="6" spans="2:6" ht="33.75" customHeight="1" x14ac:dyDescent="0.25">
      <c r="B6" s="59" t="s">
        <v>0</v>
      </c>
      <c r="C6" s="60"/>
    </row>
    <row r="7" spans="2:6" ht="40.5" customHeight="1" x14ac:dyDescent="0.25">
      <c r="B7" s="3" t="s">
        <v>1</v>
      </c>
      <c r="C7" s="2" t="s">
        <v>48</v>
      </c>
    </row>
    <row r="8" spans="2:6" ht="24" customHeight="1" x14ac:dyDescent="0.25">
      <c r="B8" s="3" t="s">
        <v>6</v>
      </c>
      <c r="C8" s="1" t="s">
        <v>49</v>
      </c>
    </row>
    <row r="9" spans="2:6" ht="29.25" customHeight="1" x14ac:dyDescent="0.25">
      <c r="B9" s="3" t="s">
        <v>2</v>
      </c>
      <c r="C9" s="1" t="s">
        <v>50</v>
      </c>
    </row>
  </sheetData>
  <mergeCells count="2">
    <mergeCell ref="B2:F2"/>
    <mergeCell ref="B6:C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0"/>
  <sheetViews>
    <sheetView tabSelected="1" topLeftCell="C3" zoomScaleNormal="100" workbookViewId="0">
      <selection activeCell="G14" sqref="G14"/>
    </sheetView>
  </sheetViews>
  <sheetFormatPr baseColWidth="10" defaultRowHeight="15" x14ac:dyDescent="0.25"/>
  <cols>
    <col min="2" max="2" width="18.5703125" customWidth="1"/>
    <col min="3" max="3" width="16.7109375" customWidth="1"/>
    <col min="4" max="7" width="4.7109375" customWidth="1"/>
    <col min="8" max="8" width="8.7109375" customWidth="1"/>
    <col min="9" max="12" width="4.7109375" customWidth="1"/>
    <col min="13" max="13" width="8.7109375" customWidth="1"/>
    <col min="14" max="17" width="4.7109375" customWidth="1"/>
    <col min="18" max="18" width="8.7109375" customWidth="1"/>
    <col min="19" max="22" width="4.7109375" customWidth="1"/>
    <col min="23" max="23" width="8.7109375" customWidth="1"/>
    <col min="24" max="27" width="4.7109375" customWidth="1"/>
    <col min="28" max="28" width="8.7109375" customWidth="1"/>
    <col min="29" max="29" width="10.28515625" customWidth="1"/>
  </cols>
  <sheetData>
    <row r="1" spans="2:29" ht="37.5" customHeight="1" x14ac:dyDescent="0.25"/>
    <row r="2" spans="2:29" ht="37.5" customHeight="1" x14ac:dyDescent="0.3">
      <c r="B2" s="57" t="s">
        <v>7</v>
      </c>
      <c r="C2" s="57"/>
      <c r="D2" s="57"/>
      <c r="E2" s="57"/>
      <c r="F2" s="57"/>
    </row>
    <row r="3" spans="2:29" ht="31.5" customHeight="1" x14ac:dyDescent="0.25"/>
    <row r="4" spans="2:29" x14ac:dyDescent="0.25">
      <c r="B4" s="58" t="s">
        <v>49</v>
      </c>
      <c r="C4" s="58"/>
    </row>
    <row r="5" spans="2:29" x14ac:dyDescent="0.25">
      <c r="B5" t="s">
        <v>10</v>
      </c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</row>
    <row r="6" spans="2:29" ht="21" customHeight="1" x14ac:dyDescent="0.25">
      <c r="B6" s="78" t="s">
        <v>8</v>
      </c>
      <c r="C6" s="78" t="s">
        <v>9</v>
      </c>
      <c r="D6" s="83" t="s">
        <v>56</v>
      </c>
      <c r="E6" s="84"/>
      <c r="F6" s="84"/>
      <c r="G6" s="84"/>
      <c r="H6" s="85"/>
      <c r="I6" s="83" t="s">
        <v>57</v>
      </c>
      <c r="J6" s="84"/>
      <c r="K6" s="84"/>
      <c r="L6" s="84"/>
      <c r="M6" s="85"/>
      <c r="N6" s="83" t="s">
        <v>58</v>
      </c>
      <c r="O6" s="84"/>
      <c r="P6" s="84"/>
      <c r="Q6" s="84"/>
      <c r="R6" s="85"/>
      <c r="S6" s="83" t="s">
        <v>59</v>
      </c>
      <c r="T6" s="84"/>
      <c r="U6" s="84"/>
      <c r="V6" s="84"/>
      <c r="W6" s="85"/>
      <c r="X6" s="83" t="s">
        <v>60</v>
      </c>
      <c r="Y6" s="84"/>
      <c r="Z6" s="84"/>
      <c r="AA6" s="84"/>
      <c r="AB6" s="85"/>
      <c r="AC6" s="86">
        <v>1</v>
      </c>
    </row>
    <row r="7" spans="2:29" ht="21" customHeight="1" x14ac:dyDescent="0.25">
      <c r="B7" s="88"/>
      <c r="C7" s="88"/>
      <c r="D7" s="14" t="s">
        <v>51</v>
      </c>
      <c r="E7" s="14" t="s">
        <v>52</v>
      </c>
      <c r="F7" s="14" t="s">
        <v>53</v>
      </c>
      <c r="G7" s="14" t="s">
        <v>54</v>
      </c>
      <c r="H7" s="14" t="s">
        <v>55</v>
      </c>
      <c r="I7" s="14" t="s">
        <v>51</v>
      </c>
      <c r="J7" s="14" t="s">
        <v>52</v>
      </c>
      <c r="K7" s="14" t="s">
        <v>53</v>
      </c>
      <c r="L7" s="14" t="s">
        <v>54</v>
      </c>
      <c r="M7" s="14" t="s">
        <v>55</v>
      </c>
      <c r="N7" s="14" t="s">
        <v>51</v>
      </c>
      <c r="O7" s="14" t="s">
        <v>52</v>
      </c>
      <c r="P7" s="14" t="s">
        <v>53</v>
      </c>
      <c r="Q7" s="14" t="s">
        <v>54</v>
      </c>
      <c r="R7" s="14" t="s">
        <v>55</v>
      </c>
      <c r="S7" s="14" t="s">
        <v>51</v>
      </c>
      <c r="T7" s="14" t="s">
        <v>52</v>
      </c>
      <c r="U7" s="14" t="s">
        <v>53</v>
      </c>
      <c r="V7" s="14" t="s">
        <v>54</v>
      </c>
      <c r="W7" s="14" t="s">
        <v>55</v>
      </c>
      <c r="X7" s="14" t="s">
        <v>51</v>
      </c>
      <c r="Y7" s="14" t="s">
        <v>52</v>
      </c>
      <c r="Z7" s="14" t="s">
        <v>53</v>
      </c>
      <c r="AA7" s="14" t="s">
        <v>54</v>
      </c>
      <c r="AB7" s="14" t="s">
        <v>55</v>
      </c>
      <c r="AC7" s="87"/>
    </row>
    <row r="8" spans="2:29" x14ac:dyDescent="0.25">
      <c r="B8" s="3" t="s">
        <v>11</v>
      </c>
      <c r="C8" s="5">
        <v>25000</v>
      </c>
      <c r="D8" s="15">
        <v>0.3</v>
      </c>
      <c r="E8" s="15">
        <v>0.32</v>
      </c>
      <c r="F8" s="15">
        <v>0.3</v>
      </c>
      <c r="G8" s="15">
        <v>0.2</v>
      </c>
      <c r="H8" s="17">
        <f>SUM(D8:G8)/4</f>
        <v>0.27999999999999997</v>
      </c>
      <c r="I8" s="15">
        <v>0.3</v>
      </c>
      <c r="J8" s="15">
        <v>0.33</v>
      </c>
      <c r="K8" s="15">
        <v>0.3</v>
      </c>
      <c r="L8" s="15">
        <v>0.2</v>
      </c>
      <c r="M8" s="17">
        <f t="shared" ref="M8:M12" si="0">SUM(I8:L8)/4</f>
        <v>0.28249999999999997</v>
      </c>
      <c r="N8" s="53">
        <v>0.05</v>
      </c>
      <c r="O8" s="53">
        <v>0.02</v>
      </c>
      <c r="P8" s="53">
        <v>0.05</v>
      </c>
      <c r="Q8" s="53">
        <v>0.15</v>
      </c>
      <c r="R8" s="17">
        <f t="shared" ref="R8:R12" si="1">SUM(N8:Q8)/4</f>
        <v>6.7500000000000004E-2</v>
      </c>
      <c r="S8" s="53">
        <v>0.3</v>
      </c>
      <c r="T8" s="53">
        <v>0.3</v>
      </c>
      <c r="U8" s="53">
        <v>0.32</v>
      </c>
      <c r="V8" s="53">
        <v>0.4</v>
      </c>
      <c r="W8" s="17">
        <f t="shared" ref="W8:W12" si="2">SUM(S8:V8)/4</f>
        <v>0.32999999999999996</v>
      </c>
      <c r="X8" s="15">
        <v>0.05</v>
      </c>
      <c r="Y8" s="15">
        <v>0.03</v>
      </c>
      <c r="Z8" s="15">
        <v>0.03</v>
      </c>
      <c r="AA8" s="15">
        <v>0.05</v>
      </c>
      <c r="AB8" s="17">
        <f t="shared" ref="AB8:AB12" si="3">SUM(X8:AA8)/4</f>
        <v>0.04</v>
      </c>
      <c r="AC8" s="16">
        <f>+H8+M8+R8+W8+AB8</f>
        <v>1</v>
      </c>
    </row>
    <row r="9" spans="2:29" x14ac:dyDescent="0.25">
      <c r="B9" s="3" t="s">
        <v>12</v>
      </c>
      <c r="C9" s="13">
        <v>9500</v>
      </c>
      <c r="D9" s="15">
        <v>0.3</v>
      </c>
      <c r="E9" s="15">
        <v>0.28999999999999998</v>
      </c>
      <c r="F9" s="15">
        <v>0.28000000000000003</v>
      </c>
      <c r="G9" s="15">
        <v>0.3</v>
      </c>
      <c r="H9" s="17">
        <f t="shared" ref="H9:H12" si="4">SUM(D9:G9)/4</f>
        <v>0.29249999999999998</v>
      </c>
      <c r="I9" s="15">
        <v>0.25</v>
      </c>
      <c r="J9" s="15">
        <v>0.3</v>
      </c>
      <c r="K9" s="15">
        <v>0.26</v>
      </c>
      <c r="L9" s="15">
        <v>0.27</v>
      </c>
      <c r="M9" s="17">
        <f t="shared" si="0"/>
        <v>0.27</v>
      </c>
      <c r="N9" s="15">
        <v>0.1</v>
      </c>
      <c r="O9" s="15">
        <v>0.08</v>
      </c>
      <c r="P9" s="15">
        <v>0.05</v>
      </c>
      <c r="Q9" s="15">
        <v>0.09</v>
      </c>
      <c r="R9" s="17">
        <f t="shared" si="1"/>
        <v>7.9999999999999988E-2</v>
      </c>
      <c r="S9" s="15">
        <v>0.2</v>
      </c>
      <c r="T9" s="15">
        <v>0.18</v>
      </c>
      <c r="U9" s="15">
        <v>0.15</v>
      </c>
      <c r="V9" s="15">
        <v>0.2</v>
      </c>
      <c r="W9" s="17">
        <f t="shared" si="2"/>
        <v>0.1825</v>
      </c>
      <c r="X9" s="15">
        <v>0.15</v>
      </c>
      <c r="Y9" s="15">
        <v>0.15</v>
      </c>
      <c r="Z9" s="15">
        <v>0.26</v>
      </c>
      <c r="AA9" s="15">
        <v>0.14000000000000001</v>
      </c>
      <c r="AB9" s="17">
        <f t="shared" si="3"/>
        <v>0.17500000000000002</v>
      </c>
      <c r="AC9" s="16">
        <f t="shared" ref="AC9:AC12" si="5">+H9+M9+R9+W9+AB9</f>
        <v>1</v>
      </c>
    </row>
    <row r="10" spans="2:29" x14ac:dyDescent="0.25">
      <c r="B10" s="3" t="s">
        <v>13</v>
      </c>
      <c r="C10" s="6">
        <v>9000</v>
      </c>
      <c r="D10" s="15">
        <v>0.32</v>
      </c>
      <c r="E10" s="15">
        <v>0.33</v>
      </c>
      <c r="F10" s="15">
        <v>0.31</v>
      </c>
      <c r="G10" s="15">
        <v>0.35</v>
      </c>
      <c r="H10" s="17">
        <f t="shared" si="4"/>
        <v>0.32750000000000001</v>
      </c>
      <c r="I10" s="15">
        <v>0.2</v>
      </c>
      <c r="J10" s="15">
        <v>0.19</v>
      </c>
      <c r="K10" s="15">
        <v>0.18</v>
      </c>
      <c r="L10" s="15">
        <v>0.17</v>
      </c>
      <c r="M10" s="17">
        <f t="shared" si="0"/>
        <v>0.18500000000000003</v>
      </c>
      <c r="N10" s="53">
        <v>0.25</v>
      </c>
      <c r="O10" s="53">
        <v>0.2</v>
      </c>
      <c r="P10" s="53">
        <v>0.3</v>
      </c>
      <c r="Q10" s="53">
        <v>0.25</v>
      </c>
      <c r="R10" s="17">
        <f t="shared" si="1"/>
        <v>0.25</v>
      </c>
      <c r="S10" s="15">
        <v>0.22</v>
      </c>
      <c r="T10" s="15">
        <v>0.2</v>
      </c>
      <c r="U10" s="15">
        <v>0.15</v>
      </c>
      <c r="V10" s="15">
        <v>0.2</v>
      </c>
      <c r="W10" s="17">
        <f t="shared" si="2"/>
        <v>0.1925</v>
      </c>
      <c r="X10" s="15">
        <v>0.01</v>
      </c>
      <c r="Y10" s="15">
        <v>0.08</v>
      </c>
      <c r="Z10" s="15">
        <v>0.06</v>
      </c>
      <c r="AA10" s="15">
        <v>0.03</v>
      </c>
      <c r="AB10" s="17">
        <f t="shared" si="3"/>
        <v>4.4999999999999998E-2</v>
      </c>
      <c r="AC10" s="16">
        <f t="shared" si="5"/>
        <v>1</v>
      </c>
    </row>
    <row r="11" spans="2:29" x14ac:dyDescent="0.25">
      <c r="B11" s="3" t="s">
        <v>14</v>
      </c>
      <c r="C11" s="6">
        <v>5000</v>
      </c>
      <c r="D11" s="15">
        <v>0.32</v>
      </c>
      <c r="E11" s="15">
        <v>0.33</v>
      </c>
      <c r="F11" s="15">
        <v>0.34</v>
      </c>
      <c r="G11" s="15">
        <v>0.3</v>
      </c>
      <c r="H11" s="17">
        <f t="shared" si="4"/>
        <v>0.32250000000000001</v>
      </c>
      <c r="I11" s="15">
        <v>0.23</v>
      </c>
      <c r="J11" s="15">
        <v>0.22</v>
      </c>
      <c r="K11" s="15">
        <v>0.2</v>
      </c>
      <c r="L11" s="15">
        <v>0.2</v>
      </c>
      <c r="M11" s="17">
        <f t="shared" si="0"/>
        <v>0.21250000000000002</v>
      </c>
      <c r="N11" s="15">
        <v>0.1</v>
      </c>
      <c r="O11" s="15">
        <v>0.05</v>
      </c>
      <c r="P11" s="15">
        <v>0.06</v>
      </c>
      <c r="Q11" s="15">
        <v>0.05</v>
      </c>
      <c r="R11" s="17">
        <f t="shared" si="1"/>
        <v>6.5000000000000002E-2</v>
      </c>
      <c r="S11" s="15">
        <v>0.22</v>
      </c>
      <c r="T11" s="15">
        <v>0.2</v>
      </c>
      <c r="U11" s="15">
        <v>0.15</v>
      </c>
      <c r="V11" s="15">
        <v>0.2</v>
      </c>
      <c r="W11" s="17">
        <f t="shared" si="2"/>
        <v>0.1925</v>
      </c>
      <c r="X11" s="15">
        <v>0.13</v>
      </c>
      <c r="Y11" s="15">
        <v>0.2</v>
      </c>
      <c r="Z11" s="15">
        <v>0.25</v>
      </c>
      <c r="AA11" s="15">
        <v>0.25</v>
      </c>
      <c r="AB11" s="17">
        <f t="shared" si="3"/>
        <v>0.20750000000000002</v>
      </c>
      <c r="AC11" s="16">
        <f t="shared" si="5"/>
        <v>1</v>
      </c>
    </row>
    <row r="12" spans="2:29" x14ac:dyDescent="0.25">
      <c r="B12" s="3" t="s">
        <v>15</v>
      </c>
      <c r="C12" s="6">
        <v>3000</v>
      </c>
      <c r="D12" s="15">
        <v>0.3</v>
      </c>
      <c r="E12" s="15">
        <v>0.25</v>
      </c>
      <c r="F12" s="15">
        <v>0.26</v>
      </c>
      <c r="G12" s="15">
        <v>0.3</v>
      </c>
      <c r="H12" s="17">
        <f t="shared" si="4"/>
        <v>0.27750000000000002</v>
      </c>
      <c r="I12" s="15">
        <v>0.15</v>
      </c>
      <c r="J12" s="15">
        <v>0.16</v>
      </c>
      <c r="K12" s="15">
        <v>0.17</v>
      </c>
      <c r="L12" s="15">
        <v>0.18</v>
      </c>
      <c r="M12" s="17">
        <f t="shared" si="0"/>
        <v>0.16499999999999998</v>
      </c>
      <c r="N12" s="15">
        <v>0.18</v>
      </c>
      <c r="O12" s="15">
        <v>0.2</v>
      </c>
      <c r="P12" s="15">
        <v>0.19</v>
      </c>
      <c r="Q12" s="15">
        <v>0.15</v>
      </c>
      <c r="R12" s="17">
        <f t="shared" si="1"/>
        <v>0.18000000000000002</v>
      </c>
      <c r="S12" s="15">
        <v>0.25</v>
      </c>
      <c r="T12" s="15">
        <v>0.23</v>
      </c>
      <c r="U12" s="15">
        <v>0.26</v>
      </c>
      <c r="V12" s="15">
        <v>0.25</v>
      </c>
      <c r="W12" s="17">
        <f t="shared" si="2"/>
        <v>0.2475</v>
      </c>
      <c r="X12" s="15">
        <v>0.12</v>
      </c>
      <c r="Y12" s="15">
        <v>0.16</v>
      </c>
      <c r="Z12" s="15">
        <v>0.12</v>
      </c>
      <c r="AA12" s="15">
        <v>0.12</v>
      </c>
      <c r="AB12" s="17">
        <f t="shared" si="3"/>
        <v>0.13</v>
      </c>
      <c r="AC12" s="16">
        <f t="shared" si="5"/>
        <v>1</v>
      </c>
    </row>
    <row r="17" spans="1:29" x14ac:dyDescent="0.25">
      <c r="B17" s="78" t="s">
        <v>8</v>
      </c>
      <c r="C17" s="78" t="s">
        <v>9</v>
      </c>
      <c r="D17" s="71" t="s">
        <v>56</v>
      </c>
      <c r="E17" s="72"/>
      <c r="F17" s="72"/>
      <c r="G17" s="72"/>
      <c r="H17" s="73"/>
      <c r="I17" s="71" t="s">
        <v>57</v>
      </c>
      <c r="J17" s="72"/>
      <c r="K17" s="72"/>
      <c r="L17" s="72"/>
      <c r="M17" s="73"/>
      <c r="N17" s="71" t="s">
        <v>58</v>
      </c>
      <c r="O17" s="72"/>
      <c r="P17" s="72"/>
      <c r="Q17" s="72"/>
      <c r="R17" s="73"/>
      <c r="S17" s="71" t="s">
        <v>59</v>
      </c>
      <c r="T17" s="72"/>
      <c r="U17" s="72"/>
      <c r="V17" s="72"/>
      <c r="W17" s="73"/>
      <c r="X17" s="71" t="s">
        <v>60</v>
      </c>
      <c r="Y17" s="72"/>
      <c r="Z17" s="72"/>
      <c r="AA17" s="72"/>
      <c r="AB17" s="73"/>
    </row>
    <row r="18" spans="1:29" x14ac:dyDescent="0.25">
      <c r="B18" s="88"/>
      <c r="C18" s="88"/>
      <c r="D18" s="80"/>
      <c r="E18" s="81"/>
      <c r="F18" s="81"/>
      <c r="G18" s="81"/>
      <c r="H18" s="82"/>
      <c r="I18" s="80"/>
      <c r="J18" s="81"/>
      <c r="K18" s="81"/>
      <c r="L18" s="81"/>
      <c r="M18" s="82"/>
      <c r="N18" s="80"/>
      <c r="O18" s="81"/>
      <c r="P18" s="81"/>
      <c r="Q18" s="81"/>
      <c r="R18" s="82"/>
      <c r="S18" s="80"/>
      <c r="T18" s="81"/>
      <c r="U18" s="81"/>
      <c r="V18" s="81"/>
      <c r="W18" s="82"/>
      <c r="X18" s="80"/>
      <c r="Y18" s="81"/>
      <c r="Z18" s="81"/>
      <c r="AA18" s="81"/>
      <c r="AB18" s="82"/>
    </row>
    <row r="19" spans="1:29" x14ac:dyDescent="0.25">
      <c r="B19" s="3" t="s">
        <v>11</v>
      </c>
      <c r="C19" s="5">
        <v>25000</v>
      </c>
      <c r="D19" s="77">
        <f>+C19*H8</f>
        <v>6999.9999999999991</v>
      </c>
      <c r="E19" s="77"/>
      <c r="F19" s="77"/>
      <c r="G19" s="77"/>
      <c r="H19" s="77"/>
      <c r="I19" s="77">
        <f>+C19*M8</f>
        <v>7062.4999999999991</v>
      </c>
      <c r="J19" s="77"/>
      <c r="K19" s="77"/>
      <c r="L19" s="77"/>
      <c r="M19" s="77"/>
      <c r="N19" s="77">
        <f>+C19*R8</f>
        <v>1687.5</v>
      </c>
      <c r="O19" s="77"/>
      <c r="P19" s="77"/>
      <c r="Q19" s="77"/>
      <c r="R19" s="77"/>
      <c r="S19" s="77">
        <f>+C19*W8</f>
        <v>8249.9999999999982</v>
      </c>
      <c r="T19" s="77"/>
      <c r="U19" s="77"/>
      <c r="V19" s="77"/>
      <c r="W19" s="77"/>
      <c r="X19" s="77">
        <f>+C19*AB8</f>
        <v>1000</v>
      </c>
      <c r="Y19" s="77"/>
      <c r="Z19" s="77"/>
      <c r="AA19" s="77"/>
      <c r="AB19" s="77"/>
      <c r="AC19" s="18"/>
    </row>
    <row r="20" spans="1:29" x14ac:dyDescent="0.25">
      <c r="B20" s="3" t="s">
        <v>12</v>
      </c>
      <c r="C20" s="13">
        <v>9500</v>
      </c>
      <c r="D20" s="77">
        <f>+C20*H9</f>
        <v>2778.75</v>
      </c>
      <c r="E20" s="77"/>
      <c r="F20" s="77"/>
      <c r="G20" s="77"/>
      <c r="H20" s="77"/>
      <c r="I20" s="77">
        <f>+C20*M9</f>
        <v>2565</v>
      </c>
      <c r="J20" s="77"/>
      <c r="K20" s="77"/>
      <c r="L20" s="77"/>
      <c r="M20" s="77"/>
      <c r="N20" s="77">
        <f>+C20*R9</f>
        <v>759.99999999999989</v>
      </c>
      <c r="O20" s="77"/>
      <c r="P20" s="77"/>
      <c r="Q20" s="77"/>
      <c r="R20" s="77"/>
      <c r="S20" s="77">
        <f>+C20*W9</f>
        <v>1733.75</v>
      </c>
      <c r="T20" s="77"/>
      <c r="U20" s="77"/>
      <c r="V20" s="77"/>
      <c r="W20" s="77"/>
      <c r="X20" s="77">
        <f>+C20*AB9</f>
        <v>1662.5000000000002</v>
      </c>
      <c r="Y20" s="77"/>
      <c r="Z20" s="77"/>
      <c r="AA20" s="77"/>
      <c r="AB20" s="77"/>
      <c r="AC20" s="18"/>
    </row>
    <row r="21" spans="1:29" x14ac:dyDescent="0.25">
      <c r="B21" s="3" t="s">
        <v>13</v>
      </c>
      <c r="C21" s="6">
        <v>9000</v>
      </c>
      <c r="D21" s="77">
        <f>+C21*H10</f>
        <v>2947.5</v>
      </c>
      <c r="E21" s="77"/>
      <c r="F21" s="77"/>
      <c r="G21" s="77"/>
      <c r="H21" s="77"/>
      <c r="I21" s="77">
        <f>+C21*M10</f>
        <v>1665.0000000000002</v>
      </c>
      <c r="J21" s="77"/>
      <c r="K21" s="77"/>
      <c r="L21" s="77"/>
      <c r="M21" s="77"/>
      <c r="N21" s="77">
        <f>+C21*R10</f>
        <v>2250</v>
      </c>
      <c r="O21" s="77"/>
      <c r="P21" s="77"/>
      <c r="Q21" s="77"/>
      <c r="R21" s="77"/>
      <c r="S21" s="77">
        <f>+C21*W10</f>
        <v>1732.5</v>
      </c>
      <c r="T21" s="77"/>
      <c r="U21" s="77"/>
      <c r="V21" s="77"/>
      <c r="W21" s="77"/>
      <c r="X21" s="77">
        <f>+C21*AB10</f>
        <v>405</v>
      </c>
      <c r="Y21" s="77"/>
      <c r="Z21" s="77"/>
      <c r="AA21" s="77"/>
      <c r="AB21" s="77"/>
      <c r="AC21" s="18"/>
    </row>
    <row r="22" spans="1:29" x14ac:dyDescent="0.25">
      <c r="B22" s="3" t="s">
        <v>14</v>
      </c>
      <c r="C22" s="6">
        <v>5000</v>
      </c>
      <c r="D22" s="77">
        <f>+C22*H11</f>
        <v>1612.5</v>
      </c>
      <c r="E22" s="77"/>
      <c r="F22" s="77"/>
      <c r="G22" s="77"/>
      <c r="H22" s="77"/>
      <c r="I22" s="77">
        <f>+C22*M11</f>
        <v>1062.5</v>
      </c>
      <c r="J22" s="77"/>
      <c r="K22" s="77"/>
      <c r="L22" s="77"/>
      <c r="M22" s="77"/>
      <c r="N22" s="77">
        <f>+C22*R11</f>
        <v>325</v>
      </c>
      <c r="O22" s="77"/>
      <c r="P22" s="77"/>
      <c r="Q22" s="77"/>
      <c r="R22" s="77"/>
      <c r="S22" s="77">
        <f>+C22*W11</f>
        <v>962.5</v>
      </c>
      <c r="T22" s="77"/>
      <c r="U22" s="77"/>
      <c r="V22" s="77"/>
      <c r="W22" s="77"/>
      <c r="X22" s="77">
        <f>+C22*AB11</f>
        <v>1037.5</v>
      </c>
      <c r="Y22" s="77"/>
      <c r="Z22" s="77"/>
      <c r="AA22" s="77"/>
      <c r="AB22" s="77"/>
      <c r="AC22" s="18"/>
    </row>
    <row r="23" spans="1:29" x14ac:dyDescent="0.25">
      <c r="B23" s="3" t="s">
        <v>15</v>
      </c>
      <c r="C23" s="6">
        <v>3000</v>
      </c>
      <c r="D23" s="77">
        <f>+C23*H12</f>
        <v>832.50000000000011</v>
      </c>
      <c r="E23" s="77"/>
      <c r="F23" s="77"/>
      <c r="G23" s="77"/>
      <c r="H23" s="77"/>
      <c r="I23" s="77">
        <f>+C23*M12</f>
        <v>494.99999999999994</v>
      </c>
      <c r="J23" s="77"/>
      <c r="K23" s="77"/>
      <c r="L23" s="77"/>
      <c r="M23" s="77"/>
      <c r="N23" s="77">
        <f>+C23*R12</f>
        <v>540.00000000000011</v>
      </c>
      <c r="O23" s="77"/>
      <c r="P23" s="77"/>
      <c r="Q23" s="77"/>
      <c r="R23" s="77"/>
      <c r="S23" s="77">
        <f>+C23*W12</f>
        <v>742.5</v>
      </c>
      <c r="T23" s="77"/>
      <c r="U23" s="77"/>
      <c r="V23" s="77"/>
      <c r="W23" s="77"/>
      <c r="X23" s="77">
        <f>+C23*AB12</f>
        <v>390</v>
      </c>
      <c r="Y23" s="77"/>
      <c r="Z23" s="77"/>
      <c r="AA23" s="77"/>
      <c r="AB23" s="77"/>
      <c r="AC23" s="18"/>
    </row>
    <row r="24" spans="1:29" x14ac:dyDescent="0.25">
      <c r="C24" s="18"/>
    </row>
    <row r="25" spans="1:29" x14ac:dyDescent="0.25">
      <c r="C25" s="18"/>
    </row>
    <row r="26" spans="1:29" x14ac:dyDescent="0.25">
      <c r="B26" s="4" t="s">
        <v>61</v>
      </c>
      <c r="C26" s="18"/>
    </row>
    <row r="27" spans="1:29" x14ac:dyDescent="0.25">
      <c r="C27" s="18"/>
    </row>
    <row r="28" spans="1:29" x14ac:dyDescent="0.25">
      <c r="B28" s="78" t="s">
        <v>8</v>
      </c>
      <c r="C28" s="78" t="s">
        <v>9</v>
      </c>
      <c r="D28" s="71" t="s">
        <v>56</v>
      </c>
      <c r="E28" s="72"/>
      <c r="F28" s="72"/>
      <c r="G28" s="72"/>
      <c r="H28" s="73"/>
      <c r="I28" s="71" t="s">
        <v>57</v>
      </c>
      <c r="J28" s="72"/>
      <c r="K28" s="72"/>
      <c r="L28" s="72"/>
      <c r="M28" s="73"/>
      <c r="N28" s="71" t="s">
        <v>58</v>
      </c>
      <c r="O28" s="72"/>
      <c r="P28" s="72"/>
      <c r="Q28" s="72"/>
      <c r="R28" s="73"/>
      <c r="S28" s="71" t="s">
        <v>59</v>
      </c>
      <c r="T28" s="72"/>
      <c r="U28" s="72"/>
      <c r="V28" s="72"/>
      <c r="W28" s="73"/>
      <c r="X28" s="71" t="s">
        <v>60</v>
      </c>
      <c r="Y28" s="72"/>
      <c r="Z28" s="72"/>
      <c r="AA28" s="72"/>
      <c r="AB28" s="73"/>
    </row>
    <row r="29" spans="1:29" x14ac:dyDescent="0.25">
      <c r="B29" s="79"/>
      <c r="C29" s="79"/>
      <c r="D29" s="74"/>
      <c r="E29" s="75"/>
      <c r="F29" s="75"/>
      <c r="G29" s="75"/>
      <c r="H29" s="76"/>
      <c r="I29" s="74"/>
      <c r="J29" s="75"/>
      <c r="K29" s="75"/>
      <c r="L29" s="75"/>
      <c r="M29" s="76"/>
      <c r="N29" s="74"/>
      <c r="O29" s="75"/>
      <c r="P29" s="75"/>
      <c r="Q29" s="75"/>
      <c r="R29" s="76"/>
      <c r="S29" s="74"/>
      <c r="T29" s="75"/>
      <c r="U29" s="75"/>
      <c r="V29" s="75"/>
      <c r="W29" s="76"/>
      <c r="X29" s="74"/>
      <c r="Y29" s="75"/>
      <c r="Z29" s="75"/>
      <c r="AA29" s="75"/>
      <c r="AB29" s="76"/>
    </row>
    <row r="30" spans="1:29" x14ac:dyDescent="0.25">
      <c r="A30" s="1"/>
      <c r="B30" s="1" t="s">
        <v>30</v>
      </c>
      <c r="C30" s="6">
        <f>SUM(D30:AB30)</f>
        <v>17250</v>
      </c>
      <c r="D30" s="77">
        <f>+(D19+D20)/2</f>
        <v>4889.375</v>
      </c>
      <c r="E30" s="77"/>
      <c r="F30" s="77"/>
      <c r="G30" s="77"/>
      <c r="H30" s="77"/>
      <c r="I30" s="77">
        <f>+(I19+I20)/2</f>
        <v>4813.75</v>
      </c>
      <c r="J30" s="77"/>
      <c r="K30" s="77"/>
      <c r="L30" s="77"/>
      <c r="M30" s="77"/>
      <c r="N30" s="77">
        <f>+(N19+N20)/2</f>
        <v>1223.75</v>
      </c>
      <c r="O30" s="77"/>
      <c r="P30" s="77"/>
      <c r="Q30" s="77"/>
      <c r="R30" s="77"/>
      <c r="S30" s="77">
        <f>+(S19+S20)/2</f>
        <v>4991.8749999999991</v>
      </c>
      <c r="T30" s="77"/>
      <c r="U30" s="77"/>
      <c r="V30" s="77"/>
      <c r="W30" s="77"/>
      <c r="X30" s="77">
        <f>+(X19+X20)/2</f>
        <v>1331.25</v>
      </c>
      <c r="Y30" s="77"/>
      <c r="Z30" s="77"/>
      <c r="AA30" s="77"/>
      <c r="AB30" s="77"/>
    </row>
  </sheetData>
  <mergeCells count="59">
    <mergeCell ref="D5:H5"/>
    <mergeCell ref="I5:M5"/>
    <mergeCell ref="N5:R5"/>
    <mergeCell ref="S5:W5"/>
    <mergeCell ref="X5:AB5"/>
    <mergeCell ref="B2:F2"/>
    <mergeCell ref="B4:C4"/>
    <mergeCell ref="X6:AB6"/>
    <mergeCell ref="AC6:AC7"/>
    <mergeCell ref="B17:B18"/>
    <mergeCell ref="C17:C18"/>
    <mergeCell ref="B6:B7"/>
    <mergeCell ref="C6:C7"/>
    <mergeCell ref="D6:H6"/>
    <mergeCell ref="I6:M6"/>
    <mergeCell ref="N6:R6"/>
    <mergeCell ref="S6:W6"/>
    <mergeCell ref="D17:H18"/>
    <mergeCell ref="I17:M18"/>
    <mergeCell ref="N17:R18"/>
    <mergeCell ref="S17:W18"/>
    <mergeCell ref="X17:AB18"/>
    <mergeCell ref="I23:M23"/>
    <mergeCell ref="I22:M22"/>
    <mergeCell ref="I21:M21"/>
    <mergeCell ref="I20:M20"/>
    <mergeCell ref="I19:M19"/>
    <mergeCell ref="S23:W23"/>
    <mergeCell ref="N19:R19"/>
    <mergeCell ref="N20:R20"/>
    <mergeCell ref="N21:R21"/>
    <mergeCell ref="N22:R22"/>
    <mergeCell ref="N23:R23"/>
    <mergeCell ref="S19:W19"/>
    <mergeCell ref="S20:W20"/>
    <mergeCell ref="S21:W21"/>
    <mergeCell ref="S22:W22"/>
    <mergeCell ref="D19:H19"/>
    <mergeCell ref="D20:H20"/>
    <mergeCell ref="D21:H21"/>
    <mergeCell ref="D22:H22"/>
    <mergeCell ref="D23:H23"/>
    <mergeCell ref="X19:AB19"/>
    <mergeCell ref="X20:AB20"/>
    <mergeCell ref="X21:AB21"/>
    <mergeCell ref="X22:AB22"/>
    <mergeCell ref="X23:AB23"/>
    <mergeCell ref="B28:B29"/>
    <mergeCell ref="C28:C29"/>
    <mergeCell ref="D28:H29"/>
    <mergeCell ref="I28:M29"/>
    <mergeCell ref="N28:R29"/>
    <mergeCell ref="X28:AB29"/>
    <mergeCell ref="D30:H30"/>
    <mergeCell ref="I30:M30"/>
    <mergeCell ref="N30:R30"/>
    <mergeCell ref="S30:W30"/>
    <mergeCell ref="X30:AB30"/>
    <mergeCell ref="S28:W29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11"/>
  <sheetViews>
    <sheetView topLeftCell="C13" zoomScaleNormal="100" workbookViewId="0">
      <selection activeCell="P31" sqref="P31"/>
    </sheetView>
  </sheetViews>
  <sheetFormatPr baseColWidth="10" defaultRowHeight="15" x14ac:dyDescent="0.25"/>
  <cols>
    <col min="1" max="4" width="4.7109375" customWidth="1"/>
    <col min="5" max="5" width="8.7109375" customWidth="1"/>
    <col min="6" max="6" width="4.5703125" customWidth="1"/>
    <col min="7" max="7" width="11.140625" customWidth="1"/>
    <col min="8" max="8" width="6.42578125" customWidth="1"/>
    <col min="9" max="9" width="10.7109375" customWidth="1"/>
    <col min="10" max="10" width="8.7109375" customWidth="1"/>
    <col min="11" max="11" width="10" customWidth="1"/>
    <col min="12" max="13" width="4.7109375" customWidth="1"/>
    <col min="14" max="14" width="7" customWidth="1"/>
    <col min="15" max="15" width="8.7109375" customWidth="1"/>
    <col min="16" max="16" width="10.28515625" customWidth="1"/>
    <col min="21" max="21" width="12.140625" customWidth="1"/>
  </cols>
  <sheetData>
    <row r="1" spans="14:17" ht="18.75" customHeight="1" thickBot="1" x14ac:dyDescent="0.3">
      <c r="Q1" s="19" t="s">
        <v>25</v>
      </c>
    </row>
    <row r="2" spans="14:17" ht="20.25" customHeight="1" thickBot="1" x14ac:dyDescent="0.3">
      <c r="Q2" s="20"/>
    </row>
    <row r="3" spans="14:17" ht="14.25" customHeight="1" thickBot="1" x14ac:dyDescent="0.3">
      <c r="Q3" s="20">
        <f>+(40+35+35+45+45+40)/6</f>
        <v>40</v>
      </c>
    </row>
    <row r="4" spans="14:17" ht="19.5" customHeight="1" thickBot="1" x14ac:dyDescent="0.3">
      <c r="Q4" s="21">
        <f>+(15+20+20+25+20+20)/6</f>
        <v>20</v>
      </c>
    </row>
    <row r="5" spans="14:17" ht="16.5" thickBot="1" x14ac:dyDescent="0.3">
      <c r="Q5" s="20">
        <f>+(30+35+35+25+25+30)/6</f>
        <v>30</v>
      </c>
    </row>
    <row r="6" spans="14:17" ht="27" customHeight="1" thickBot="1" x14ac:dyDescent="0.3">
      <c r="Q6" s="21">
        <f>+(15+10+10+5+10+10)/6</f>
        <v>10</v>
      </c>
    </row>
    <row r="7" spans="14:17" ht="16.5" thickBot="1" x14ac:dyDescent="0.3">
      <c r="Q7" s="20">
        <f>SUM(Q3:Q6)</f>
        <v>100</v>
      </c>
    </row>
    <row r="8" spans="14:17" ht="15.75" x14ac:dyDescent="0.25">
      <c r="Q8" s="22"/>
    </row>
    <row r="12" spans="14:17" x14ac:dyDescent="0.25">
      <c r="N12" s="105" t="s">
        <v>63</v>
      </c>
      <c r="O12" s="105"/>
      <c r="P12" s="105"/>
    </row>
    <row r="13" spans="14:17" x14ac:dyDescent="0.25">
      <c r="N13" s="106"/>
      <c r="O13" s="106"/>
      <c r="P13" s="106"/>
    </row>
    <row r="14" spans="14:17" x14ac:dyDescent="0.25">
      <c r="N14" s="23">
        <v>0.5</v>
      </c>
      <c r="O14" s="24"/>
      <c r="P14" s="23">
        <f>40%*50%</f>
        <v>0.2</v>
      </c>
    </row>
    <row r="15" spans="14:17" x14ac:dyDescent="0.25">
      <c r="N15" s="23">
        <v>0.2</v>
      </c>
      <c r="O15" s="24"/>
      <c r="P15" s="23">
        <f>40%*20%</f>
        <v>8.0000000000000016E-2</v>
      </c>
    </row>
    <row r="16" spans="14:17" x14ac:dyDescent="0.25">
      <c r="N16" s="23">
        <v>0.3</v>
      </c>
      <c r="O16" s="24"/>
      <c r="P16" s="23">
        <f>40%*30%</f>
        <v>0.12</v>
      </c>
    </row>
    <row r="17" spans="14:16" x14ac:dyDescent="0.25">
      <c r="N17" s="23">
        <f>SUM(N14:N16)</f>
        <v>1</v>
      </c>
      <c r="O17" s="24"/>
      <c r="P17" s="23">
        <f>SUM(P14:P16)</f>
        <v>0.4</v>
      </c>
    </row>
    <row r="18" spans="14:16" x14ac:dyDescent="0.25">
      <c r="N18" s="105" t="s">
        <v>64</v>
      </c>
      <c r="O18" s="105"/>
      <c r="P18" s="105"/>
    </row>
    <row r="19" spans="14:16" x14ac:dyDescent="0.25">
      <c r="N19" s="106"/>
      <c r="O19" s="106"/>
      <c r="P19" s="106"/>
    </row>
    <row r="20" spans="14:16" x14ac:dyDescent="0.25">
      <c r="N20" s="23">
        <v>0.5</v>
      </c>
      <c r="O20" s="24"/>
      <c r="P20" s="23">
        <f>20%*50%</f>
        <v>0.1</v>
      </c>
    </row>
    <row r="21" spans="14:16" x14ac:dyDescent="0.25">
      <c r="N21" s="23">
        <v>0.5</v>
      </c>
      <c r="O21" s="24"/>
      <c r="P21" s="23">
        <f>20%*50%</f>
        <v>0.1</v>
      </c>
    </row>
    <row r="24" spans="14:16" x14ac:dyDescent="0.25">
      <c r="N24" s="28">
        <v>0.3</v>
      </c>
      <c r="P24" s="23">
        <f>30%*30%</f>
        <v>0.09</v>
      </c>
    </row>
    <row r="25" spans="14:16" x14ac:dyDescent="0.25">
      <c r="N25" s="28">
        <v>0.25</v>
      </c>
      <c r="P25" s="23">
        <f>30%*25%</f>
        <v>7.4999999999999997E-2</v>
      </c>
    </row>
    <row r="26" spans="14:16" x14ac:dyDescent="0.25">
      <c r="N26" s="28">
        <v>0.25</v>
      </c>
      <c r="P26" s="23">
        <f>30%*25%</f>
        <v>7.4999999999999997E-2</v>
      </c>
    </row>
    <row r="27" spans="14:16" x14ac:dyDescent="0.25">
      <c r="N27" s="28">
        <v>0.2</v>
      </c>
      <c r="P27" s="23">
        <f>30%*20%</f>
        <v>0.06</v>
      </c>
    </row>
    <row r="28" spans="14:16" x14ac:dyDescent="0.25">
      <c r="N28" s="28">
        <f>SUM(N24:N27)</f>
        <v>1</v>
      </c>
      <c r="P28" s="28">
        <f>SUM(P24:P27)</f>
        <v>0.3</v>
      </c>
    </row>
    <row r="38" spans="16:18" ht="34.5" customHeight="1" x14ac:dyDescent="0.25">
      <c r="P38" s="26" t="s">
        <v>65</v>
      </c>
      <c r="Q38" s="26" t="s">
        <v>66</v>
      </c>
    </row>
    <row r="39" spans="16:18" x14ac:dyDescent="0.25">
      <c r="P39" s="107" t="s">
        <v>63</v>
      </c>
      <c r="Q39" s="107"/>
      <c r="R39" s="25"/>
    </row>
    <row r="40" spans="16:18" x14ac:dyDescent="0.25">
      <c r="P40" s="1">
        <f>800*20%</f>
        <v>160</v>
      </c>
      <c r="Q40" s="1">
        <v>160</v>
      </c>
    </row>
    <row r="41" spans="16:18" x14ac:dyDescent="0.25">
      <c r="P41" s="1">
        <f>800*8%</f>
        <v>64</v>
      </c>
      <c r="Q41" s="1">
        <v>64</v>
      </c>
    </row>
    <row r="42" spans="16:18" x14ac:dyDescent="0.25">
      <c r="P42" s="1">
        <f>800*12%</f>
        <v>96</v>
      </c>
      <c r="Q42" s="1">
        <v>96</v>
      </c>
    </row>
    <row r="43" spans="16:18" x14ac:dyDescent="0.25">
      <c r="P43" s="107" t="s">
        <v>64</v>
      </c>
      <c r="Q43" s="107"/>
    </row>
    <row r="44" spans="16:18" x14ac:dyDescent="0.25">
      <c r="P44" s="1">
        <f>800*10%</f>
        <v>80</v>
      </c>
      <c r="Q44" s="1">
        <v>80</v>
      </c>
    </row>
    <row r="45" spans="16:18" x14ac:dyDescent="0.25">
      <c r="P45" s="1"/>
      <c r="Q45" s="1"/>
    </row>
    <row r="46" spans="16:18" x14ac:dyDescent="0.25">
      <c r="P46" s="1">
        <f>800*10%</f>
        <v>80</v>
      </c>
      <c r="Q46" s="1">
        <v>80</v>
      </c>
    </row>
    <row r="47" spans="16:18" x14ac:dyDescent="0.25">
      <c r="P47" s="107" t="s">
        <v>59</v>
      </c>
      <c r="Q47" s="107"/>
    </row>
    <row r="48" spans="16:18" x14ac:dyDescent="0.25">
      <c r="P48" s="1">
        <f>800*10%</f>
        <v>80</v>
      </c>
      <c r="Q48" s="1">
        <v>80</v>
      </c>
    </row>
    <row r="49" spans="3:17" x14ac:dyDescent="0.25">
      <c r="P49" s="1"/>
      <c r="Q49" s="1"/>
    </row>
    <row r="50" spans="3:17" x14ac:dyDescent="0.25">
      <c r="P50" s="1">
        <f>800*10%</f>
        <v>80</v>
      </c>
      <c r="Q50" s="1">
        <v>80</v>
      </c>
    </row>
    <row r="51" spans="3:17" x14ac:dyDescent="0.25">
      <c r="P51" s="1"/>
      <c r="Q51" s="1"/>
    </row>
    <row r="52" spans="3:17" x14ac:dyDescent="0.25">
      <c r="P52" s="1">
        <f>800*5%</f>
        <v>40</v>
      </c>
      <c r="Q52" s="1">
        <v>40</v>
      </c>
    </row>
    <row r="53" spans="3:17" x14ac:dyDescent="0.25">
      <c r="P53" s="1">
        <f>800*5%</f>
        <v>40</v>
      </c>
      <c r="Q53" s="1">
        <v>40</v>
      </c>
    </row>
    <row r="54" spans="3:17" x14ac:dyDescent="0.25">
      <c r="P54" s="1"/>
      <c r="Q54" s="1"/>
    </row>
    <row r="55" spans="3:17" x14ac:dyDescent="0.25">
      <c r="P55" s="107" t="s">
        <v>60</v>
      </c>
      <c r="Q55" s="107"/>
    </row>
    <row r="56" spans="3:17" x14ac:dyDescent="0.25">
      <c r="P56" s="1"/>
      <c r="Q56" s="1"/>
    </row>
    <row r="57" spans="3:17" x14ac:dyDescent="0.25">
      <c r="P57" s="1">
        <f t="shared" ref="P57:P58" si="0">800*5%</f>
        <v>40</v>
      </c>
      <c r="Q57" s="1">
        <v>40</v>
      </c>
    </row>
    <row r="58" spans="3:17" x14ac:dyDescent="0.25">
      <c r="P58" s="1">
        <f t="shared" si="0"/>
        <v>40</v>
      </c>
      <c r="Q58" s="1">
        <v>40</v>
      </c>
    </row>
    <row r="59" spans="3:17" x14ac:dyDescent="0.25">
      <c r="P59" s="27">
        <f>+P40+P41+P42+P44+P46+P48+P50+P52+P53+P57+P58</f>
        <v>800</v>
      </c>
      <c r="Q59" s="27">
        <f>+Q40+Q41+Q42+Q44+Q46+Q48+Q50+Q52+Q53+Q57+Q58</f>
        <v>800</v>
      </c>
    </row>
    <row r="63" spans="3:17" ht="16.5" customHeight="1" x14ac:dyDescent="0.25">
      <c r="C63" s="95"/>
      <c r="D63" s="67" t="s">
        <v>67</v>
      </c>
      <c r="E63" s="97"/>
      <c r="F63" s="97"/>
      <c r="G63" s="97"/>
      <c r="H63" s="68"/>
      <c r="I63" s="95"/>
      <c r="J63" s="99" t="s">
        <v>74</v>
      </c>
      <c r="K63" s="99" t="s">
        <v>75</v>
      </c>
    </row>
    <row r="64" spans="3:17" ht="19.5" customHeight="1" x14ac:dyDescent="0.25">
      <c r="C64" s="96"/>
      <c r="D64" s="69"/>
      <c r="E64" s="98"/>
      <c r="F64" s="98"/>
      <c r="G64" s="98"/>
      <c r="H64" s="70"/>
      <c r="I64" s="96"/>
      <c r="J64" s="99"/>
      <c r="K64" s="99"/>
    </row>
    <row r="65" spans="3:13" ht="15.75" customHeight="1" x14ac:dyDescent="0.25">
      <c r="C65" s="32" t="s">
        <v>68</v>
      </c>
      <c r="D65" s="104" t="s">
        <v>71</v>
      </c>
      <c r="E65" s="104"/>
      <c r="F65" s="104"/>
      <c r="G65" s="104"/>
      <c r="H65" s="104"/>
      <c r="I65" s="32"/>
      <c r="J65" s="32">
        <v>160</v>
      </c>
      <c r="K65" s="32">
        <v>160</v>
      </c>
      <c r="M65" s="28">
        <v>0.1</v>
      </c>
    </row>
    <row r="66" spans="3:13" x14ac:dyDescent="0.25">
      <c r="C66" s="1" t="s">
        <v>69</v>
      </c>
      <c r="D66" s="100" t="s">
        <v>72</v>
      </c>
      <c r="E66" s="100"/>
      <c r="F66" s="100"/>
      <c r="G66" s="100"/>
      <c r="H66" s="100"/>
      <c r="I66" s="1"/>
      <c r="J66" s="1">
        <v>64</v>
      </c>
      <c r="K66" s="1">
        <v>64</v>
      </c>
    </row>
    <row r="67" spans="3:13" ht="15" customHeight="1" x14ac:dyDescent="0.25">
      <c r="C67" s="1" t="s">
        <v>70</v>
      </c>
      <c r="D67" s="100" t="s">
        <v>73</v>
      </c>
      <c r="E67" s="100"/>
      <c r="F67" s="100"/>
      <c r="G67" s="100"/>
      <c r="H67" s="100"/>
      <c r="I67" s="1"/>
      <c r="J67" s="1">
        <v>96</v>
      </c>
      <c r="K67" s="1">
        <v>96</v>
      </c>
    </row>
    <row r="73" spans="3:13" x14ac:dyDescent="0.25">
      <c r="C73" s="58" t="s">
        <v>76</v>
      </c>
      <c r="D73" s="58"/>
      <c r="E73" s="58"/>
      <c r="F73" s="58"/>
      <c r="G73" s="58"/>
      <c r="H73" s="58"/>
      <c r="J73" s="98">
        <f>160-16</f>
        <v>144</v>
      </c>
      <c r="K73" s="98"/>
      <c r="L73" s="31">
        <f>+J73/J74</f>
        <v>36</v>
      </c>
    </row>
    <row r="74" spans="3:13" x14ac:dyDescent="0.25">
      <c r="J74" s="101">
        <f>5-1</f>
        <v>4</v>
      </c>
      <c r="K74" s="101"/>
    </row>
    <row r="87" spans="3:11" x14ac:dyDescent="0.25">
      <c r="C87" s="95"/>
      <c r="D87" s="67" t="s">
        <v>67</v>
      </c>
      <c r="E87" s="97"/>
      <c r="F87" s="97"/>
      <c r="G87" s="97"/>
      <c r="H87" s="68"/>
      <c r="I87" s="95"/>
      <c r="J87" s="99" t="s">
        <v>74</v>
      </c>
      <c r="K87" s="99" t="s">
        <v>75</v>
      </c>
    </row>
    <row r="88" spans="3:11" ht="18.75" customHeight="1" x14ac:dyDescent="0.25">
      <c r="C88" s="96"/>
      <c r="D88" s="69"/>
      <c r="E88" s="98"/>
      <c r="F88" s="98"/>
      <c r="G88" s="98"/>
      <c r="H88" s="70"/>
      <c r="I88" s="96"/>
      <c r="J88" s="99"/>
      <c r="K88" s="99"/>
    </row>
    <row r="89" spans="3:11" x14ac:dyDescent="0.25">
      <c r="C89" s="1" t="s">
        <v>68</v>
      </c>
      <c r="D89" s="100" t="s">
        <v>71</v>
      </c>
      <c r="E89" s="100"/>
      <c r="F89" s="100"/>
      <c r="G89" s="100"/>
      <c r="H89" s="100"/>
      <c r="I89" s="1"/>
      <c r="J89" s="1">
        <v>160</v>
      </c>
      <c r="K89" s="1">
        <v>160</v>
      </c>
    </row>
    <row r="90" spans="3:11" x14ac:dyDescent="0.25">
      <c r="C90" s="32" t="s">
        <v>69</v>
      </c>
      <c r="D90" s="104" t="s">
        <v>72</v>
      </c>
      <c r="E90" s="104"/>
      <c r="F90" s="104"/>
      <c r="G90" s="104"/>
      <c r="H90" s="104"/>
      <c r="I90" s="32"/>
      <c r="J90" s="32">
        <v>64</v>
      </c>
      <c r="K90" s="32">
        <v>64</v>
      </c>
    </row>
    <row r="91" spans="3:11" x14ac:dyDescent="0.25">
      <c r="C91" s="1" t="s">
        <v>70</v>
      </c>
      <c r="D91" s="100" t="s">
        <v>73</v>
      </c>
      <c r="E91" s="100"/>
      <c r="F91" s="100"/>
      <c r="G91" s="100"/>
      <c r="H91" s="100"/>
      <c r="I91" s="1"/>
      <c r="J91" s="1">
        <v>96</v>
      </c>
      <c r="K91" s="1">
        <v>96</v>
      </c>
    </row>
    <row r="98" spans="1:11" x14ac:dyDescent="0.25">
      <c r="A98" t="s">
        <v>77</v>
      </c>
    </row>
    <row r="100" spans="1:11" ht="15" customHeight="1" x14ac:dyDescent="0.25">
      <c r="E100" s="33">
        <v>64</v>
      </c>
      <c r="F100" t="s">
        <v>78</v>
      </c>
      <c r="G100" t="s">
        <v>79</v>
      </c>
      <c r="H100">
        <f>64/36*36</f>
        <v>64</v>
      </c>
    </row>
    <row r="101" spans="1:11" x14ac:dyDescent="0.25">
      <c r="B101">
        <v>3</v>
      </c>
      <c r="C101" t="s">
        <v>80</v>
      </c>
      <c r="E101">
        <v>36</v>
      </c>
    </row>
    <row r="103" spans="1:11" x14ac:dyDescent="0.25">
      <c r="E103" s="33">
        <v>64</v>
      </c>
      <c r="F103" t="s">
        <v>81</v>
      </c>
      <c r="G103" t="s">
        <v>79</v>
      </c>
      <c r="H103">
        <f>64/36*24</f>
        <v>42.666666666666664</v>
      </c>
    </row>
    <row r="104" spans="1:11" x14ac:dyDescent="0.25">
      <c r="E104">
        <v>36</v>
      </c>
    </row>
    <row r="106" spans="1:11" x14ac:dyDescent="0.25">
      <c r="E106" s="33">
        <v>64</v>
      </c>
      <c r="F106" t="s">
        <v>91</v>
      </c>
      <c r="G106" t="s">
        <v>79</v>
      </c>
      <c r="H106">
        <f>64/36*12</f>
        <v>21.333333333333332</v>
      </c>
    </row>
    <row r="107" spans="1:11" x14ac:dyDescent="0.25">
      <c r="E107">
        <v>36</v>
      </c>
    </row>
    <row r="109" spans="1:11" x14ac:dyDescent="0.25">
      <c r="E109" s="33">
        <v>64</v>
      </c>
      <c r="F109" t="s">
        <v>92</v>
      </c>
      <c r="G109" t="s">
        <v>79</v>
      </c>
      <c r="H109">
        <f>64/36*1</f>
        <v>1.7777777777777777</v>
      </c>
    </row>
    <row r="110" spans="1:11" x14ac:dyDescent="0.25">
      <c r="E110">
        <v>36</v>
      </c>
    </row>
    <row r="112" spans="1:11" x14ac:dyDescent="0.25">
      <c r="C112" s="95"/>
      <c r="D112" s="67" t="s">
        <v>67</v>
      </c>
      <c r="E112" s="97"/>
      <c r="F112" s="97"/>
      <c r="G112" s="97"/>
      <c r="H112" s="68"/>
      <c r="I112" s="95"/>
      <c r="J112" s="99" t="s">
        <v>74</v>
      </c>
      <c r="K112" s="99" t="s">
        <v>75</v>
      </c>
    </row>
    <row r="113" spans="3:12" ht="23.25" customHeight="1" x14ac:dyDescent="0.25">
      <c r="C113" s="96"/>
      <c r="D113" s="69"/>
      <c r="E113" s="98"/>
      <c r="F113" s="98"/>
      <c r="G113" s="98"/>
      <c r="H113" s="70"/>
      <c r="I113" s="96"/>
      <c r="J113" s="99"/>
      <c r="K113" s="99"/>
    </row>
    <row r="114" spans="3:12" x14ac:dyDescent="0.25">
      <c r="C114" s="1" t="s">
        <v>68</v>
      </c>
      <c r="D114" s="100" t="s">
        <v>71</v>
      </c>
      <c r="E114" s="100"/>
      <c r="F114" s="100"/>
      <c r="G114" s="100"/>
      <c r="H114" s="100"/>
      <c r="I114" s="1"/>
      <c r="J114" s="1">
        <v>160</v>
      </c>
      <c r="K114" s="1">
        <v>160</v>
      </c>
    </row>
    <row r="115" spans="3:12" x14ac:dyDescent="0.25">
      <c r="C115" s="35" t="s">
        <v>69</v>
      </c>
      <c r="D115" s="102" t="s">
        <v>72</v>
      </c>
      <c r="E115" s="102"/>
      <c r="F115" s="102"/>
      <c r="G115" s="102"/>
      <c r="H115" s="102"/>
      <c r="I115" s="35"/>
      <c r="J115" s="35">
        <v>64</v>
      </c>
      <c r="K115" s="35">
        <v>64</v>
      </c>
    </row>
    <row r="116" spans="3:12" x14ac:dyDescent="0.25">
      <c r="C116" s="36" t="s">
        <v>70</v>
      </c>
      <c r="D116" s="103" t="s">
        <v>73</v>
      </c>
      <c r="E116" s="103"/>
      <c r="F116" s="103"/>
      <c r="G116" s="103"/>
      <c r="H116" s="103"/>
      <c r="I116" s="36"/>
      <c r="J116" s="36">
        <v>96</v>
      </c>
      <c r="K116" s="36">
        <v>96</v>
      </c>
    </row>
    <row r="122" spans="3:12" x14ac:dyDescent="0.25">
      <c r="C122" s="58" t="s">
        <v>76</v>
      </c>
      <c r="D122" s="58"/>
      <c r="E122" s="58"/>
      <c r="F122" s="58"/>
      <c r="G122" s="58"/>
      <c r="H122" s="58"/>
      <c r="J122" s="98">
        <f>96-9.6</f>
        <v>86.4</v>
      </c>
      <c r="K122" s="98"/>
      <c r="L122" s="31">
        <f>+J122/J123</f>
        <v>21.6</v>
      </c>
    </row>
    <row r="123" spans="3:12" x14ac:dyDescent="0.25">
      <c r="J123" s="101">
        <f>5-1</f>
        <v>4</v>
      </c>
      <c r="K123" s="101"/>
    </row>
    <row r="125" spans="3:12" x14ac:dyDescent="0.25">
      <c r="J125">
        <v>96</v>
      </c>
      <c r="K125">
        <v>21.6</v>
      </c>
      <c r="L125">
        <f>+J125-K125</f>
        <v>74.400000000000006</v>
      </c>
    </row>
    <row r="126" spans="3:12" x14ac:dyDescent="0.25">
      <c r="J126">
        <v>74</v>
      </c>
      <c r="K126">
        <v>21.6</v>
      </c>
      <c r="L126">
        <f>+J126-K126</f>
        <v>52.4</v>
      </c>
    </row>
    <row r="127" spans="3:12" x14ac:dyDescent="0.25">
      <c r="J127">
        <v>53</v>
      </c>
      <c r="K127">
        <v>21.6</v>
      </c>
      <c r="L127">
        <f>+J127-K127</f>
        <v>31.4</v>
      </c>
    </row>
    <row r="128" spans="3:12" x14ac:dyDescent="0.25">
      <c r="J128">
        <v>31</v>
      </c>
      <c r="K128">
        <v>21.6</v>
      </c>
      <c r="L128">
        <f>+J128-K128</f>
        <v>9.3999999999999986</v>
      </c>
    </row>
    <row r="135" spans="1:9" ht="16.5" customHeight="1" x14ac:dyDescent="0.25">
      <c r="A135" s="95"/>
      <c r="B135" s="67" t="s">
        <v>123</v>
      </c>
      <c r="C135" s="97"/>
      <c r="D135" s="97"/>
      <c r="E135" s="97"/>
      <c r="F135" s="68"/>
      <c r="G135" s="95"/>
      <c r="H135" s="99" t="s">
        <v>74</v>
      </c>
      <c r="I135" s="99" t="s">
        <v>75</v>
      </c>
    </row>
    <row r="136" spans="1:9" ht="17.25" customHeight="1" x14ac:dyDescent="0.25">
      <c r="A136" s="96"/>
      <c r="B136" s="69"/>
      <c r="C136" s="98"/>
      <c r="D136" s="98"/>
      <c r="E136" s="98"/>
      <c r="F136" s="70"/>
      <c r="G136" s="96"/>
      <c r="H136" s="99"/>
      <c r="I136" s="99"/>
    </row>
    <row r="137" spans="1:9" x14ac:dyDescent="0.25">
      <c r="A137" s="34">
        <v>4</v>
      </c>
      <c r="B137" s="89" t="s">
        <v>82</v>
      </c>
      <c r="C137" s="89"/>
      <c r="D137" s="89"/>
      <c r="E137" s="89"/>
      <c r="F137" s="89"/>
      <c r="G137" s="35"/>
      <c r="H137" s="35">
        <v>80</v>
      </c>
      <c r="I137" s="35">
        <v>80</v>
      </c>
    </row>
    <row r="138" spans="1:9" x14ac:dyDescent="0.25">
      <c r="A138" s="34">
        <v>5</v>
      </c>
      <c r="B138" s="89" t="s">
        <v>83</v>
      </c>
      <c r="C138" s="89"/>
      <c r="D138" s="89"/>
      <c r="E138" s="89"/>
      <c r="F138" s="89"/>
      <c r="G138" s="35"/>
      <c r="H138" s="35">
        <v>80</v>
      </c>
      <c r="I138" s="35">
        <v>80</v>
      </c>
    </row>
    <row r="139" spans="1:9" x14ac:dyDescent="0.25">
      <c r="A139" s="1"/>
      <c r="B139" s="100"/>
      <c r="C139" s="100"/>
      <c r="D139" s="100"/>
      <c r="E139" s="100"/>
      <c r="F139" s="100"/>
      <c r="G139" s="1"/>
      <c r="H139" s="1"/>
      <c r="I139" s="1"/>
    </row>
    <row r="143" spans="1:9" x14ac:dyDescent="0.25">
      <c r="A143" s="37" t="s">
        <v>84</v>
      </c>
      <c r="E143" s="33">
        <v>80</v>
      </c>
      <c r="G143">
        <f>+E143/E144</f>
        <v>16</v>
      </c>
    </row>
    <row r="144" spans="1:9" x14ac:dyDescent="0.25">
      <c r="E144">
        <v>5</v>
      </c>
    </row>
    <row r="146" spans="1:7" x14ac:dyDescent="0.25">
      <c r="E146">
        <v>80</v>
      </c>
      <c r="F146">
        <v>16</v>
      </c>
      <c r="G146">
        <f>+E146-F146</f>
        <v>64</v>
      </c>
    </row>
    <row r="147" spans="1:7" x14ac:dyDescent="0.25">
      <c r="E147">
        <v>64</v>
      </c>
      <c r="F147">
        <v>16</v>
      </c>
      <c r="G147">
        <f>+E147-F147</f>
        <v>48</v>
      </c>
    </row>
    <row r="148" spans="1:7" x14ac:dyDescent="0.25">
      <c r="E148">
        <v>48</v>
      </c>
      <c r="F148">
        <v>16</v>
      </c>
      <c r="G148">
        <f>+E148-F148</f>
        <v>32</v>
      </c>
    </row>
    <row r="149" spans="1:7" x14ac:dyDescent="0.25">
      <c r="E149">
        <v>32</v>
      </c>
      <c r="F149">
        <v>16</v>
      </c>
      <c r="G149">
        <f>+E149-F149</f>
        <v>16</v>
      </c>
    </row>
    <row r="159" spans="1:7" x14ac:dyDescent="0.25">
      <c r="A159" s="41" t="s">
        <v>84</v>
      </c>
      <c r="B159" s="42"/>
      <c r="C159" s="42"/>
      <c r="D159" s="42"/>
      <c r="E159" s="33">
        <v>80</v>
      </c>
      <c r="G159">
        <f>+E159/E160</f>
        <v>16</v>
      </c>
    </row>
    <row r="160" spans="1:7" x14ac:dyDescent="0.25">
      <c r="E160">
        <v>5</v>
      </c>
    </row>
    <row r="162" spans="5:7" x14ac:dyDescent="0.25">
      <c r="E162">
        <v>80</v>
      </c>
      <c r="F162">
        <v>16</v>
      </c>
      <c r="G162">
        <f>+E162-F162</f>
        <v>64</v>
      </c>
    </row>
    <row r="163" spans="5:7" x14ac:dyDescent="0.25">
      <c r="E163">
        <v>64</v>
      </c>
      <c r="F163">
        <v>16</v>
      </c>
      <c r="G163">
        <f>+E163-F163</f>
        <v>48</v>
      </c>
    </row>
    <row r="164" spans="5:7" x14ac:dyDescent="0.25">
      <c r="E164">
        <v>48</v>
      </c>
      <c r="F164">
        <v>16</v>
      </c>
      <c r="G164">
        <f>+E164-F164</f>
        <v>32</v>
      </c>
    </row>
    <row r="165" spans="5:7" x14ac:dyDescent="0.25">
      <c r="E165">
        <v>32</v>
      </c>
      <c r="F165">
        <v>16</v>
      </c>
      <c r="G165">
        <f>+E165-F165</f>
        <v>16</v>
      </c>
    </row>
    <row r="177" spans="1:9" x14ac:dyDescent="0.25">
      <c r="A177" s="95"/>
      <c r="B177" s="67" t="s">
        <v>89</v>
      </c>
      <c r="C177" s="97"/>
      <c r="D177" s="97"/>
      <c r="E177" s="97"/>
      <c r="F177" s="68"/>
      <c r="G177" s="95"/>
      <c r="H177" s="99" t="s">
        <v>74</v>
      </c>
      <c r="I177" s="99" t="s">
        <v>75</v>
      </c>
    </row>
    <row r="178" spans="1:9" ht="21.75" customHeight="1" x14ac:dyDescent="0.25">
      <c r="A178" s="96"/>
      <c r="B178" s="69"/>
      <c r="C178" s="98"/>
      <c r="D178" s="98"/>
      <c r="E178" s="98"/>
      <c r="F178" s="70"/>
      <c r="G178" s="96"/>
      <c r="H178" s="99"/>
      <c r="I178" s="99"/>
    </row>
    <row r="179" spans="1:9" x14ac:dyDescent="0.25">
      <c r="A179" s="38">
        <v>6</v>
      </c>
      <c r="B179" s="89" t="s">
        <v>85</v>
      </c>
      <c r="C179" s="89"/>
      <c r="D179" s="89"/>
      <c r="E179" s="89"/>
      <c r="F179" s="89"/>
      <c r="G179" s="38"/>
      <c r="H179" s="38">
        <v>80</v>
      </c>
      <c r="I179" s="38">
        <v>80</v>
      </c>
    </row>
    <row r="180" spans="1:9" x14ac:dyDescent="0.25">
      <c r="A180" s="39">
        <v>7</v>
      </c>
      <c r="B180" s="92" t="s">
        <v>86</v>
      </c>
      <c r="C180" s="93"/>
      <c r="D180" s="93"/>
      <c r="E180" s="93"/>
      <c r="F180" s="94"/>
      <c r="G180" s="39"/>
      <c r="H180" s="39">
        <v>80</v>
      </c>
      <c r="I180" s="39">
        <v>80</v>
      </c>
    </row>
    <row r="181" spans="1:9" x14ac:dyDescent="0.25">
      <c r="A181" s="39">
        <v>8</v>
      </c>
      <c r="B181" s="90" t="s">
        <v>87</v>
      </c>
      <c r="C181" s="90"/>
      <c r="D181" s="90"/>
      <c r="E181" s="90"/>
      <c r="F181" s="90"/>
      <c r="G181" s="39"/>
      <c r="H181" s="39">
        <v>40</v>
      </c>
      <c r="I181" s="39">
        <v>40</v>
      </c>
    </row>
    <row r="182" spans="1:9" x14ac:dyDescent="0.25">
      <c r="A182" s="40">
        <v>9</v>
      </c>
      <c r="B182" s="91" t="s">
        <v>88</v>
      </c>
      <c r="C182" s="91"/>
      <c r="D182" s="91"/>
      <c r="E182" s="91"/>
      <c r="F182" s="91"/>
      <c r="G182" s="40"/>
      <c r="H182" s="40">
        <v>40</v>
      </c>
      <c r="I182" s="40">
        <v>40</v>
      </c>
    </row>
    <row r="187" spans="1:9" ht="21.75" customHeight="1" x14ac:dyDescent="0.25"/>
    <row r="204" spans="5:9" x14ac:dyDescent="0.25">
      <c r="E204" s="43">
        <v>1.778</v>
      </c>
      <c r="F204" s="43" t="s">
        <v>90</v>
      </c>
      <c r="G204" s="43">
        <v>8</v>
      </c>
      <c r="H204" s="43"/>
      <c r="I204" s="45">
        <f>+E204*G204</f>
        <v>14.224</v>
      </c>
    </row>
    <row r="205" spans="5:9" x14ac:dyDescent="0.25">
      <c r="E205" s="43">
        <v>1.778</v>
      </c>
      <c r="F205" s="43" t="s">
        <v>90</v>
      </c>
      <c r="G205" s="44">
        <v>14.22</v>
      </c>
      <c r="H205" s="43"/>
      <c r="I205" s="45">
        <f t="shared" ref="I205:I207" si="1">+E205*G205</f>
        <v>25.283160000000002</v>
      </c>
    </row>
    <row r="206" spans="5:9" x14ac:dyDescent="0.25">
      <c r="E206" s="43">
        <v>1.778</v>
      </c>
      <c r="F206" s="43" t="s">
        <v>90</v>
      </c>
      <c r="G206" s="44">
        <v>25.28</v>
      </c>
      <c r="H206" s="43"/>
      <c r="I206" s="45">
        <f t="shared" si="1"/>
        <v>44.947839999999999</v>
      </c>
    </row>
    <row r="207" spans="5:9" x14ac:dyDescent="0.25">
      <c r="E207" s="43">
        <v>1.778</v>
      </c>
      <c r="F207" s="43" t="s">
        <v>90</v>
      </c>
      <c r="G207" s="44">
        <v>45</v>
      </c>
      <c r="H207" s="43"/>
      <c r="I207" s="45">
        <f t="shared" si="1"/>
        <v>80.010000000000005</v>
      </c>
    </row>
    <row r="209" spans="5:9" ht="20.25" customHeight="1" x14ac:dyDescent="0.25"/>
    <row r="210" spans="5:9" x14ac:dyDescent="0.25">
      <c r="E210" s="43"/>
      <c r="F210" s="43" t="s">
        <v>90</v>
      </c>
      <c r="G210" s="43"/>
      <c r="H210" s="43"/>
      <c r="I210" s="43"/>
    </row>
    <row r="211" spans="5:9" x14ac:dyDescent="0.25">
      <c r="E211" s="43"/>
      <c r="F211" s="43"/>
      <c r="G211" s="43"/>
      <c r="H211" s="43"/>
      <c r="I211" s="43"/>
    </row>
  </sheetData>
  <mergeCells count="53">
    <mergeCell ref="N12:P13"/>
    <mergeCell ref="N18:P19"/>
    <mergeCell ref="P39:Q39"/>
    <mergeCell ref="D66:H66"/>
    <mergeCell ref="D67:H67"/>
    <mergeCell ref="J63:J64"/>
    <mergeCell ref="P43:Q43"/>
    <mergeCell ref="P47:Q47"/>
    <mergeCell ref="P55:Q55"/>
    <mergeCell ref="K63:K64"/>
    <mergeCell ref="D63:H64"/>
    <mergeCell ref="C63:C64"/>
    <mergeCell ref="I63:I64"/>
    <mergeCell ref="D65:H65"/>
    <mergeCell ref="K87:K88"/>
    <mergeCell ref="D89:H89"/>
    <mergeCell ref="I87:I88"/>
    <mergeCell ref="J87:J88"/>
    <mergeCell ref="J73:K73"/>
    <mergeCell ref="J74:K74"/>
    <mergeCell ref="D90:H90"/>
    <mergeCell ref="D91:H91"/>
    <mergeCell ref="C73:H73"/>
    <mergeCell ref="C87:C88"/>
    <mergeCell ref="D87:H88"/>
    <mergeCell ref="C112:C113"/>
    <mergeCell ref="D112:H113"/>
    <mergeCell ref="I112:I113"/>
    <mergeCell ref="J112:J113"/>
    <mergeCell ref="K112:K113"/>
    <mergeCell ref="D114:H114"/>
    <mergeCell ref="D115:H115"/>
    <mergeCell ref="D116:H116"/>
    <mergeCell ref="C122:H122"/>
    <mergeCell ref="J122:K122"/>
    <mergeCell ref="J123:K123"/>
    <mergeCell ref="A135:A136"/>
    <mergeCell ref="B135:F136"/>
    <mergeCell ref="G135:G136"/>
    <mergeCell ref="H135:H136"/>
    <mergeCell ref="I135:I136"/>
    <mergeCell ref="G177:G178"/>
    <mergeCell ref="H177:H178"/>
    <mergeCell ref="I177:I178"/>
    <mergeCell ref="B137:F137"/>
    <mergeCell ref="B138:F138"/>
    <mergeCell ref="B139:F139"/>
    <mergeCell ref="B179:F179"/>
    <mergeCell ref="B181:F181"/>
    <mergeCell ref="B182:F182"/>
    <mergeCell ref="B180:F180"/>
    <mergeCell ref="A177:A178"/>
    <mergeCell ref="B177:F178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6159" r:id="rId4">
          <objectPr defaultSize="0" r:id="rId5">
            <anchor moveWithCells="1">
              <from>
                <xdr:col>0</xdr:col>
                <xdr:colOff>133350</xdr:colOff>
                <xdr:row>185</xdr:row>
                <xdr:rowOff>28575</xdr:rowOff>
              </from>
              <to>
                <xdr:col>12</xdr:col>
                <xdr:colOff>152400</xdr:colOff>
                <xdr:row>202</xdr:row>
                <xdr:rowOff>9525</xdr:rowOff>
              </to>
            </anchor>
          </objectPr>
        </oleObject>
      </mc:Choice>
      <mc:Fallback>
        <oleObject progId="Word.Document.12" shapeId="615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K61"/>
  <sheetViews>
    <sheetView workbookViewId="0">
      <selection activeCell="E1" sqref="E1"/>
    </sheetView>
  </sheetViews>
  <sheetFormatPr baseColWidth="10" defaultRowHeight="15" x14ac:dyDescent="0.25"/>
  <cols>
    <col min="1" max="1" width="20" customWidth="1"/>
    <col min="2" max="2" width="8.42578125" customWidth="1"/>
    <col min="3" max="3" width="2.140625" customWidth="1"/>
    <col min="4" max="4" width="11.42578125" customWidth="1"/>
    <col min="5" max="5" width="8.85546875" customWidth="1"/>
    <col min="6" max="6" width="5.85546875" customWidth="1"/>
    <col min="7" max="7" width="8.85546875" customWidth="1"/>
    <col min="8" max="8" width="8.42578125" customWidth="1"/>
    <col min="11" max="11" width="12.7109375" customWidth="1"/>
  </cols>
  <sheetData>
    <row r="2" spans="1:11" x14ac:dyDescent="0.25">
      <c r="A2" t="s">
        <v>97</v>
      </c>
    </row>
    <row r="3" spans="1:11" x14ac:dyDescent="0.25">
      <c r="A3" s="108" t="s">
        <v>93</v>
      </c>
      <c r="B3" s="109" t="s">
        <v>56</v>
      </c>
      <c r="C3" s="109"/>
      <c r="D3" s="109"/>
      <c r="E3" s="109" t="s">
        <v>96</v>
      </c>
      <c r="F3" s="109"/>
      <c r="G3" s="109"/>
      <c r="H3" s="109" t="s">
        <v>59</v>
      </c>
      <c r="I3" s="109"/>
      <c r="J3" s="109" t="s">
        <v>60</v>
      </c>
      <c r="K3" s="109"/>
    </row>
    <row r="4" spans="1:11" x14ac:dyDescent="0.25">
      <c r="A4" s="108"/>
      <c r="B4" s="109"/>
      <c r="C4" s="109"/>
      <c r="D4" s="109"/>
      <c r="E4" s="109"/>
      <c r="F4" s="109"/>
      <c r="G4" s="109"/>
      <c r="H4" s="109"/>
      <c r="I4" s="109"/>
      <c r="J4" s="109"/>
      <c r="K4" s="109"/>
    </row>
    <row r="5" spans="1:11" x14ac:dyDescent="0.25">
      <c r="A5" s="3" t="s">
        <v>11</v>
      </c>
      <c r="B5" s="110">
        <v>1</v>
      </c>
      <c r="C5" s="110"/>
      <c r="D5" s="110"/>
      <c r="E5" s="110">
        <v>1</v>
      </c>
      <c r="F5" s="110"/>
      <c r="G5" s="110"/>
      <c r="H5" s="110">
        <v>1</v>
      </c>
      <c r="I5" s="110"/>
      <c r="J5" s="110">
        <v>3</v>
      </c>
      <c r="K5" s="110"/>
    </row>
    <row r="6" spans="1:11" x14ac:dyDescent="0.25">
      <c r="A6" s="3" t="s">
        <v>94</v>
      </c>
      <c r="B6" s="110">
        <v>2</v>
      </c>
      <c r="C6" s="110"/>
      <c r="D6" s="110"/>
      <c r="E6" s="110">
        <v>2</v>
      </c>
      <c r="F6" s="110"/>
      <c r="G6" s="110"/>
      <c r="H6" s="110">
        <v>2</v>
      </c>
      <c r="I6" s="110"/>
      <c r="J6" s="110">
        <v>1</v>
      </c>
      <c r="K6" s="110"/>
    </row>
    <row r="7" spans="1:11" x14ac:dyDescent="0.25">
      <c r="A7" s="3" t="s">
        <v>95</v>
      </c>
      <c r="B7" s="110">
        <v>3</v>
      </c>
      <c r="C7" s="110"/>
      <c r="D7" s="110"/>
      <c r="E7" s="110">
        <v>3</v>
      </c>
      <c r="F7" s="110"/>
      <c r="G7" s="110"/>
      <c r="H7" s="110">
        <v>3</v>
      </c>
      <c r="I7" s="110"/>
      <c r="J7" s="110">
        <v>2</v>
      </c>
      <c r="K7" s="110"/>
    </row>
    <row r="10" spans="1:11" x14ac:dyDescent="0.25">
      <c r="A10" t="s">
        <v>98</v>
      </c>
    </row>
    <row r="11" spans="1:11" x14ac:dyDescent="0.25">
      <c r="A11" s="108" t="s">
        <v>93</v>
      </c>
      <c r="B11" s="109" t="s">
        <v>56</v>
      </c>
      <c r="C11" s="109"/>
      <c r="D11" s="109"/>
      <c r="E11" s="109" t="s">
        <v>96</v>
      </c>
      <c r="F11" s="109"/>
      <c r="G11" s="109"/>
      <c r="H11" s="109" t="s">
        <v>59</v>
      </c>
      <c r="I11" s="109"/>
      <c r="J11" s="109" t="s">
        <v>60</v>
      </c>
      <c r="K11" s="109"/>
    </row>
    <row r="12" spans="1:11" x14ac:dyDescent="0.25">
      <c r="A12" s="108"/>
      <c r="B12" s="109"/>
      <c r="C12" s="109"/>
      <c r="D12" s="109"/>
      <c r="E12" s="109"/>
      <c r="F12" s="109"/>
      <c r="G12" s="109"/>
      <c r="H12" s="109"/>
      <c r="I12" s="109"/>
      <c r="J12" s="109"/>
      <c r="K12" s="109"/>
    </row>
    <row r="13" spans="1:11" x14ac:dyDescent="0.25">
      <c r="A13" s="3" t="s">
        <v>11</v>
      </c>
      <c r="B13" s="111">
        <v>1</v>
      </c>
      <c r="C13" s="111"/>
      <c r="D13" s="111"/>
      <c r="E13" s="111">
        <v>1</v>
      </c>
      <c r="F13" s="111"/>
      <c r="G13" s="111"/>
      <c r="H13" s="111">
        <v>1</v>
      </c>
      <c r="I13" s="111"/>
      <c r="J13" s="111">
        <v>0.7</v>
      </c>
      <c r="K13" s="111"/>
    </row>
    <row r="14" spans="1:11" x14ac:dyDescent="0.25">
      <c r="A14" s="3" t="s">
        <v>94</v>
      </c>
      <c r="B14" s="111">
        <v>0.8</v>
      </c>
      <c r="C14" s="111"/>
      <c r="D14" s="111"/>
      <c r="E14" s="111">
        <v>0.95</v>
      </c>
      <c r="F14" s="111"/>
      <c r="G14" s="111"/>
      <c r="H14" s="111">
        <v>0.95</v>
      </c>
      <c r="I14" s="111"/>
      <c r="J14" s="111">
        <v>1</v>
      </c>
      <c r="K14" s="111"/>
    </row>
    <row r="15" spans="1:11" x14ac:dyDescent="0.25">
      <c r="A15" s="3" t="s">
        <v>95</v>
      </c>
      <c r="B15" s="111">
        <v>0.5</v>
      </c>
      <c r="C15" s="111"/>
      <c r="D15" s="111"/>
      <c r="E15" s="111">
        <v>0.4</v>
      </c>
      <c r="F15" s="111"/>
      <c r="G15" s="111"/>
      <c r="H15" s="111">
        <v>0.6</v>
      </c>
      <c r="I15" s="111"/>
      <c r="J15" s="111">
        <v>0.8</v>
      </c>
      <c r="K15" s="111"/>
    </row>
    <row r="17" spans="1:11" x14ac:dyDescent="0.25">
      <c r="A17" t="s">
        <v>99</v>
      </c>
    </row>
    <row r="18" spans="1:11" x14ac:dyDescent="0.25">
      <c r="A18" s="108" t="s">
        <v>93</v>
      </c>
      <c r="B18" s="109" t="s">
        <v>56</v>
      </c>
      <c r="C18" s="109"/>
      <c r="D18" s="109"/>
      <c r="E18" s="109" t="s">
        <v>96</v>
      </c>
      <c r="F18" s="109"/>
      <c r="G18" s="109"/>
      <c r="H18" s="109" t="s">
        <v>59</v>
      </c>
      <c r="I18" s="109"/>
      <c r="J18" s="109" t="s">
        <v>60</v>
      </c>
      <c r="K18" s="109"/>
    </row>
    <row r="19" spans="1:11" x14ac:dyDescent="0.25">
      <c r="A19" s="108"/>
      <c r="B19" s="109"/>
      <c r="C19" s="109"/>
      <c r="D19" s="109"/>
      <c r="E19" s="109"/>
      <c r="F19" s="109"/>
      <c r="G19" s="109"/>
      <c r="H19" s="109"/>
      <c r="I19" s="109"/>
      <c r="J19" s="109"/>
      <c r="K19" s="109"/>
    </row>
    <row r="20" spans="1:11" x14ac:dyDescent="0.25">
      <c r="A20" s="3">
        <v>1</v>
      </c>
      <c r="B20" s="113" t="s">
        <v>100</v>
      </c>
      <c r="C20" s="113"/>
      <c r="D20" s="113"/>
      <c r="E20" s="113" t="s">
        <v>101</v>
      </c>
      <c r="F20" s="113"/>
      <c r="G20" s="113"/>
      <c r="H20" s="113" t="s">
        <v>101</v>
      </c>
      <c r="I20" s="113"/>
      <c r="J20" s="111" t="s">
        <v>102</v>
      </c>
      <c r="K20" s="111"/>
    </row>
    <row r="21" spans="1:11" x14ac:dyDescent="0.25">
      <c r="A21" s="3">
        <v>2</v>
      </c>
      <c r="B21" s="111" t="s">
        <v>103</v>
      </c>
      <c r="C21" s="111"/>
      <c r="D21" s="111"/>
      <c r="E21" s="111" t="s">
        <v>104</v>
      </c>
      <c r="F21" s="111"/>
      <c r="G21" s="111"/>
      <c r="H21" s="111" t="s">
        <v>104</v>
      </c>
      <c r="I21" s="111"/>
      <c r="J21" s="112" t="s">
        <v>105</v>
      </c>
      <c r="K21" s="112"/>
    </row>
    <row r="22" spans="1:11" x14ac:dyDescent="0.25">
      <c r="A22" s="3">
        <v>3</v>
      </c>
      <c r="B22" s="112" t="s">
        <v>106</v>
      </c>
      <c r="C22" s="112"/>
      <c r="D22" s="112"/>
      <c r="E22" s="112" t="s">
        <v>107</v>
      </c>
      <c r="F22" s="112"/>
      <c r="G22" s="112"/>
      <c r="H22" s="112" t="s">
        <v>108</v>
      </c>
      <c r="I22" s="112"/>
      <c r="J22" s="113" t="s">
        <v>109</v>
      </c>
      <c r="K22" s="113"/>
    </row>
    <row r="24" spans="1:11" x14ac:dyDescent="0.25">
      <c r="A24" t="s">
        <v>110</v>
      </c>
    </row>
    <row r="25" spans="1:11" x14ac:dyDescent="0.25">
      <c r="A25" s="108" t="s">
        <v>93</v>
      </c>
      <c r="B25" s="109" t="s">
        <v>56</v>
      </c>
      <c r="C25" s="109"/>
      <c r="D25" s="109"/>
      <c r="E25" s="109" t="s">
        <v>96</v>
      </c>
      <c r="F25" s="109"/>
      <c r="G25" s="109"/>
      <c r="H25" s="109" t="s">
        <v>59</v>
      </c>
      <c r="I25" s="109"/>
      <c r="J25" s="109" t="s">
        <v>60</v>
      </c>
      <c r="K25" s="109"/>
    </row>
    <row r="26" spans="1:11" x14ac:dyDescent="0.25">
      <c r="A26" s="108"/>
      <c r="B26" s="109"/>
      <c r="C26" s="109"/>
      <c r="D26" s="109"/>
      <c r="E26" s="109"/>
      <c r="F26" s="109"/>
      <c r="G26" s="109"/>
      <c r="H26" s="109"/>
      <c r="I26" s="109"/>
      <c r="J26" s="109"/>
      <c r="K26" s="109"/>
    </row>
    <row r="27" spans="1:11" x14ac:dyDescent="0.25">
      <c r="A27" s="46" t="s">
        <v>11</v>
      </c>
      <c r="B27" s="114">
        <v>1</v>
      </c>
      <c r="C27" s="114"/>
      <c r="D27" s="114"/>
      <c r="E27" s="114">
        <v>1</v>
      </c>
      <c r="F27" s="114"/>
      <c r="G27" s="114"/>
      <c r="H27" s="114">
        <v>1</v>
      </c>
      <c r="I27" s="114"/>
      <c r="J27" s="114">
        <v>3</v>
      </c>
      <c r="K27" s="114"/>
    </row>
    <row r="28" spans="1:11" x14ac:dyDescent="0.25">
      <c r="A28" s="3" t="s">
        <v>94</v>
      </c>
      <c r="B28" s="114">
        <v>2</v>
      </c>
      <c r="C28" s="114"/>
      <c r="D28" s="114"/>
      <c r="E28" s="114">
        <v>2</v>
      </c>
      <c r="F28" s="114"/>
      <c r="G28" s="114"/>
      <c r="H28" s="114">
        <v>2</v>
      </c>
      <c r="I28" s="114"/>
      <c r="J28" s="114">
        <v>1</v>
      </c>
      <c r="K28" s="114"/>
    </row>
    <row r="29" spans="1:11" x14ac:dyDescent="0.25">
      <c r="A29" s="3" t="s">
        <v>95</v>
      </c>
      <c r="B29" s="114">
        <v>3</v>
      </c>
      <c r="C29" s="114"/>
      <c r="D29" s="114"/>
      <c r="E29" s="114">
        <v>4</v>
      </c>
      <c r="F29" s="114"/>
      <c r="G29" s="114"/>
      <c r="H29" s="114">
        <v>4</v>
      </c>
      <c r="I29" s="114"/>
      <c r="J29" s="114">
        <v>2</v>
      </c>
      <c r="K29" s="114"/>
    </row>
    <row r="32" spans="1:11" x14ac:dyDescent="0.25">
      <c r="A32" t="s">
        <v>111</v>
      </c>
    </row>
    <row r="33" spans="1:11" x14ac:dyDescent="0.25">
      <c r="A33" s="108" t="s">
        <v>93</v>
      </c>
      <c r="B33" s="109" t="s">
        <v>56</v>
      </c>
      <c r="C33" s="109"/>
      <c r="D33" s="109"/>
      <c r="E33" s="109" t="s">
        <v>96</v>
      </c>
      <c r="F33" s="109"/>
      <c r="G33" s="109"/>
      <c r="H33" s="109" t="s">
        <v>59</v>
      </c>
      <c r="I33" s="109"/>
      <c r="J33" s="109" t="s">
        <v>60</v>
      </c>
      <c r="K33" s="109"/>
    </row>
    <row r="34" spans="1:11" x14ac:dyDescent="0.25">
      <c r="A34" s="108"/>
      <c r="B34" s="109"/>
      <c r="C34" s="109"/>
      <c r="D34" s="109"/>
      <c r="E34" s="109"/>
      <c r="F34" s="109"/>
      <c r="G34" s="109"/>
      <c r="H34" s="109"/>
      <c r="I34" s="109"/>
      <c r="J34" s="109"/>
      <c r="K34" s="109"/>
    </row>
    <row r="35" spans="1:11" x14ac:dyDescent="0.25">
      <c r="A35" s="47" t="s">
        <v>11</v>
      </c>
      <c r="B35" s="113">
        <v>1</v>
      </c>
      <c r="C35" s="113"/>
      <c r="D35" s="113"/>
      <c r="E35" s="113">
        <v>1</v>
      </c>
      <c r="F35" s="113"/>
      <c r="G35" s="113"/>
      <c r="H35" s="113">
        <v>1</v>
      </c>
      <c r="I35" s="113"/>
      <c r="J35" s="113">
        <v>0.8</v>
      </c>
      <c r="K35" s="113"/>
    </row>
    <row r="36" spans="1:11" x14ac:dyDescent="0.25">
      <c r="A36" s="3" t="s">
        <v>94</v>
      </c>
      <c r="B36" s="111">
        <v>0.9</v>
      </c>
      <c r="C36" s="111"/>
      <c r="D36" s="111"/>
      <c r="E36" s="111">
        <v>0.95</v>
      </c>
      <c r="F36" s="111"/>
      <c r="G36" s="111"/>
      <c r="H36" s="111">
        <v>0.9</v>
      </c>
      <c r="I36" s="111"/>
      <c r="J36" s="111">
        <v>1</v>
      </c>
      <c r="K36" s="111"/>
    </row>
    <row r="37" spans="1:11" x14ac:dyDescent="0.25">
      <c r="A37" s="3" t="s">
        <v>95</v>
      </c>
      <c r="B37" s="112">
        <v>0.65</v>
      </c>
      <c r="C37" s="112"/>
      <c r="D37" s="112"/>
      <c r="E37" s="112">
        <v>0.25</v>
      </c>
      <c r="F37" s="112"/>
      <c r="G37" s="112"/>
      <c r="H37" s="112">
        <v>0.4</v>
      </c>
      <c r="I37" s="112"/>
      <c r="J37" s="112">
        <v>0.9</v>
      </c>
      <c r="K37" s="112"/>
    </row>
    <row r="41" spans="1:11" x14ac:dyDescent="0.25">
      <c r="A41" t="s">
        <v>117</v>
      </c>
    </row>
    <row r="42" spans="1:11" x14ac:dyDescent="0.25">
      <c r="A42" t="s">
        <v>112</v>
      </c>
    </row>
    <row r="43" spans="1:11" x14ac:dyDescent="0.25">
      <c r="A43" t="s">
        <v>113</v>
      </c>
    </row>
    <row r="44" spans="1:11" x14ac:dyDescent="0.25">
      <c r="A44" t="s">
        <v>114</v>
      </c>
    </row>
    <row r="45" spans="1:11" x14ac:dyDescent="0.25">
      <c r="A45" t="s">
        <v>115</v>
      </c>
    </row>
    <row r="46" spans="1:11" x14ac:dyDescent="0.25">
      <c r="A46" t="s">
        <v>116</v>
      </c>
    </row>
    <row r="48" spans="1:11" x14ac:dyDescent="0.25">
      <c r="A48" t="s">
        <v>56</v>
      </c>
      <c r="B48" s="48">
        <v>1</v>
      </c>
      <c r="C48" s="49" t="s">
        <v>79</v>
      </c>
      <c r="D48" s="30" t="s">
        <v>119</v>
      </c>
      <c r="E48">
        <v>50</v>
      </c>
      <c r="G48" s="48">
        <v>1</v>
      </c>
      <c r="H48" s="49" t="s">
        <v>79</v>
      </c>
      <c r="I48" s="30" t="s">
        <v>119</v>
      </c>
      <c r="J48">
        <v>80</v>
      </c>
    </row>
    <row r="49" spans="1:11" x14ac:dyDescent="0.25">
      <c r="B49" s="28">
        <v>1</v>
      </c>
      <c r="C49" s="28"/>
      <c r="D49" s="29">
        <v>50</v>
      </c>
      <c r="G49" s="28">
        <v>1</v>
      </c>
      <c r="H49" s="28"/>
      <c r="I49" s="29">
        <v>80</v>
      </c>
    </row>
    <row r="50" spans="1:11" x14ac:dyDescent="0.25">
      <c r="A50" t="s">
        <v>96</v>
      </c>
      <c r="B50" s="48">
        <v>1</v>
      </c>
      <c r="C50" s="49" t="s">
        <v>79</v>
      </c>
      <c r="D50" s="30" t="s">
        <v>119</v>
      </c>
      <c r="E50">
        <v>40</v>
      </c>
      <c r="G50" s="48">
        <v>1</v>
      </c>
      <c r="H50" s="49" t="s">
        <v>79</v>
      </c>
      <c r="I50" s="30" t="s">
        <v>119</v>
      </c>
      <c r="J50">
        <v>95</v>
      </c>
    </row>
    <row r="51" spans="1:11" x14ac:dyDescent="0.25">
      <c r="B51" s="28">
        <v>1</v>
      </c>
      <c r="C51" s="28"/>
      <c r="D51" s="29">
        <v>40</v>
      </c>
      <c r="G51" s="28">
        <v>1</v>
      </c>
      <c r="H51" s="28"/>
      <c r="I51" s="29">
        <v>95</v>
      </c>
    </row>
    <row r="52" spans="1:11" x14ac:dyDescent="0.25">
      <c r="A52" t="s">
        <v>59</v>
      </c>
      <c r="B52" s="48">
        <v>1</v>
      </c>
      <c r="C52" s="49" t="s">
        <v>79</v>
      </c>
      <c r="D52" s="30" t="s">
        <v>119</v>
      </c>
      <c r="E52">
        <v>60</v>
      </c>
      <c r="G52" s="48">
        <v>1</v>
      </c>
      <c r="H52" s="49" t="s">
        <v>79</v>
      </c>
      <c r="I52" s="30" t="s">
        <v>119</v>
      </c>
      <c r="J52">
        <v>95</v>
      </c>
    </row>
    <row r="53" spans="1:11" x14ac:dyDescent="0.25">
      <c r="B53" s="28">
        <v>1</v>
      </c>
      <c r="C53" s="28"/>
      <c r="D53" s="29">
        <v>60</v>
      </c>
      <c r="G53" s="28">
        <v>1</v>
      </c>
      <c r="H53" s="28"/>
      <c r="I53" s="29">
        <v>95</v>
      </c>
    </row>
    <row r="54" spans="1:11" x14ac:dyDescent="0.25">
      <c r="A54" t="s">
        <v>60</v>
      </c>
      <c r="B54" s="48">
        <v>0.8</v>
      </c>
      <c r="C54" s="49" t="s">
        <v>79</v>
      </c>
      <c r="D54" s="30" t="s">
        <v>119</v>
      </c>
      <c r="E54">
        <v>91.42</v>
      </c>
      <c r="G54" s="48">
        <v>0.8</v>
      </c>
      <c r="H54" s="49" t="s">
        <v>79</v>
      </c>
      <c r="I54" s="30" t="s">
        <v>119</v>
      </c>
      <c r="J54">
        <v>114.28</v>
      </c>
    </row>
    <row r="55" spans="1:11" x14ac:dyDescent="0.25">
      <c r="B55" s="28">
        <v>0.7</v>
      </c>
      <c r="C55" s="28"/>
      <c r="D55" s="50">
        <v>0.8</v>
      </c>
      <c r="G55" s="28">
        <v>0.7</v>
      </c>
      <c r="H55" s="28"/>
      <c r="I55" s="50">
        <v>1</v>
      </c>
    </row>
    <row r="56" spans="1:11" x14ac:dyDescent="0.25">
      <c r="A56" t="s">
        <v>118</v>
      </c>
    </row>
    <row r="57" spans="1:11" x14ac:dyDescent="0.25">
      <c r="A57" s="108" t="s">
        <v>93</v>
      </c>
      <c r="B57" s="109" t="s">
        <v>56</v>
      </c>
      <c r="C57" s="109"/>
      <c r="D57" s="109"/>
      <c r="E57" s="109" t="s">
        <v>96</v>
      </c>
      <c r="F57" s="109"/>
      <c r="G57" s="109"/>
      <c r="H57" s="109" t="s">
        <v>59</v>
      </c>
      <c r="I57" s="109"/>
      <c r="J57" s="109" t="s">
        <v>60</v>
      </c>
      <c r="K57" s="109"/>
    </row>
    <row r="58" spans="1:11" x14ac:dyDescent="0.25">
      <c r="A58" s="108"/>
      <c r="B58" s="109"/>
      <c r="C58" s="109"/>
      <c r="D58" s="109"/>
      <c r="E58" s="109"/>
      <c r="F58" s="109"/>
      <c r="G58" s="109"/>
      <c r="H58" s="109"/>
      <c r="I58" s="109"/>
      <c r="J58" s="109"/>
      <c r="K58" s="109"/>
    </row>
    <row r="59" spans="1:11" x14ac:dyDescent="0.25">
      <c r="A59" s="3">
        <v>1</v>
      </c>
      <c r="B59" s="113" t="s">
        <v>101</v>
      </c>
      <c r="C59" s="113"/>
      <c r="D59" s="113"/>
      <c r="E59" s="113" t="s">
        <v>101</v>
      </c>
      <c r="F59" s="113"/>
      <c r="G59" s="113"/>
      <c r="H59" s="113">
        <v>1</v>
      </c>
      <c r="I59" s="113"/>
      <c r="J59" s="111" t="s">
        <v>122</v>
      </c>
      <c r="K59" s="111"/>
    </row>
    <row r="60" spans="1:11" x14ac:dyDescent="0.25">
      <c r="A60" s="3">
        <v>2</v>
      </c>
      <c r="B60" s="111" t="s">
        <v>103</v>
      </c>
      <c r="C60" s="111"/>
      <c r="D60" s="111"/>
      <c r="E60" s="111" t="s">
        <v>104</v>
      </c>
      <c r="F60" s="111"/>
      <c r="G60" s="111"/>
      <c r="H60" s="111" t="s">
        <v>104</v>
      </c>
      <c r="I60" s="111"/>
      <c r="J60" s="112" t="s">
        <v>121</v>
      </c>
      <c r="K60" s="112"/>
    </row>
    <row r="61" spans="1:11" x14ac:dyDescent="0.25">
      <c r="A61" s="3">
        <v>3</v>
      </c>
      <c r="B61" s="112" t="s">
        <v>106</v>
      </c>
      <c r="C61" s="112"/>
      <c r="D61" s="112"/>
      <c r="E61" s="112" t="s">
        <v>107</v>
      </c>
      <c r="F61" s="112"/>
      <c r="G61" s="112"/>
      <c r="H61" s="112" t="s">
        <v>108</v>
      </c>
      <c r="I61" s="112"/>
      <c r="J61" s="113" t="s">
        <v>120</v>
      </c>
      <c r="K61" s="113"/>
    </row>
  </sheetData>
  <mergeCells count="102">
    <mergeCell ref="B60:D60"/>
    <mergeCell ref="E60:G60"/>
    <mergeCell ref="H60:I60"/>
    <mergeCell ref="J60:K60"/>
    <mergeCell ref="B61:D61"/>
    <mergeCell ref="E61:G61"/>
    <mergeCell ref="H61:I61"/>
    <mergeCell ref="J61:K61"/>
    <mergeCell ref="A57:A58"/>
    <mergeCell ref="B57:D58"/>
    <mergeCell ref="E57:G58"/>
    <mergeCell ref="H57:I58"/>
    <mergeCell ref="J57:K58"/>
    <mergeCell ref="B59:D59"/>
    <mergeCell ref="E59:G59"/>
    <mergeCell ref="H59:I59"/>
    <mergeCell ref="J59:K59"/>
    <mergeCell ref="B36:D36"/>
    <mergeCell ref="E36:G36"/>
    <mergeCell ref="H36:I36"/>
    <mergeCell ref="J36:K36"/>
    <mergeCell ref="B37:D37"/>
    <mergeCell ref="E37:G37"/>
    <mergeCell ref="H37:I37"/>
    <mergeCell ref="J37:K37"/>
    <mergeCell ref="A33:A34"/>
    <mergeCell ref="B33:D34"/>
    <mergeCell ref="E33:G34"/>
    <mergeCell ref="H33:I34"/>
    <mergeCell ref="J33:K34"/>
    <mergeCell ref="B35:D35"/>
    <mergeCell ref="E35:G35"/>
    <mergeCell ref="H35:I35"/>
    <mergeCell ref="J35:K35"/>
    <mergeCell ref="B28:D28"/>
    <mergeCell ref="E28:G28"/>
    <mergeCell ref="H28:I28"/>
    <mergeCell ref="J28:K28"/>
    <mergeCell ref="B29:D29"/>
    <mergeCell ref="E29:G29"/>
    <mergeCell ref="H29:I29"/>
    <mergeCell ref="J29:K29"/>
    <mergeCell ref="A25:A26"/>
    <mergeCell ref="B25:D26"/>
    <mergeCell ref="E25:G26"/>
    <mergeCell ref="H25:I26"/>
    <mergeCell ref="J25:K26"/>
    <mergeCell ref="B27:D27"/>
    <mergeCell ref="E27:G27"/>
    <mergeCell ref="H27:I27"/>
    <mergeCell ref="J27:K27"/>
    <mergeCell ref="B21:D21"/>
    <mergeCell ref="E21:G21"/>
    <mergeCell ref="H21:I21"/>
    <mergeCell ref="J21:K21"/>
    <mergeCell ref="B22:D22"/>
    <mergeCell ref="E22:G22"/>
    <mergeCell ref="H22:I22"/>
    <mergeCell ref="J22:K22"/>
    <mergeCell ref="A18:A19"/>
    <mergeCell ref="B18:D19"/>
    <mergeCell ref="E18:G19"/>
    <mergeCell ref="H18:I19"/>
    <mergeCell ref="J18:K19"/>
    <mergeCell ref="B20:D20"/>
    <mergeCell ref="E20:G20"/>
    <mergeCell ref="H20:I20"/>
    <mergeCell ref="J20:K20"/>
    <mergeCell ref="B14:D14"/>
    <mergeCell ref="E14:G14"/>
    <mergeCell ref="H14:I14"/>
    <mergeCell ref="J14:K14"/>
    <mergeCell ref="B15:D15"/>
    <mergeCell ref="E15:G15"/>
    <mergeCell ref="H15:I15"/>
    <mergeCell ref="J15:K15"/>
    <mergeCell ref="A11:A12"/>
    <mergeCell ref="B11:D12"/>
    <mergeCell ref="E11:G12"/>
    <mergeCell ref="H11:I12"/>
    <mergeCell ref="J11:K12"/>
    <mergeCell ref="B13:D13"/>
    <mergeCell ref="E13:G13"/>
    <mergeCell ref="H13:I13"/>
    <mergeCell ref="J13:K13"/>
    <mergeCell ref="A3:A4"/>
    <mergeCell ref="B3:D4"/>
    <mergeCell ref="E3:G4"/>
    <mergeCell ref="H3:I4"/>
    <mergeCell ref="B6:D6"/>
    <mergeCell ref="E6:G6"/>
    <mergeCell ref="H6:I6"/>
    <mergeCell ref="J6:K6"/>
    <mergeCell ref="B7:D7"/>
    <mergeCell ref="E7:G7"/>
    <mergeCell ref="H7:I7"/>
    <mergeCell ref="J7:K7"/>
    <mergeCell ref="J3:K4"/>
    <mergeCell ref="B5:D5"/>
    <mergeCell ref="E5:G5"/>
    <mergeCell ref="H5:I5"/>
    <mergeCell ref="J5:K5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Métodos cualitativos</vt:lpstr>
      <vt:lpstr>Método de alineamiento</vt:lpstr>
      <vt:lpstr>Método de grados predeterminado</vt:lpstr>
      <vt:lpstr>Métodos cuantitativos</vt:lpstr>
      <vt:lpstr>Método de comparación de factor</vt:lpstr>
      <vt:lpstr>Método por puntos</vt:lpstr>
      <vt:lpstr>Método Hay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</dc:creator>
  <cp:lastModifiedBy>GABY</cp:lastModifiedBy>
  <dcterms:created xsi:type="dcterms:W3CDTF">2020-08-26T04:15:54Z</dcterms:created>
  <dcterms:modified xsi:type="dcterms:W3CDTF">2023-08-25T05:24:44Z</dcterms:modified>
</cp:coreProperties>
</file>